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15480" windowHeight="11640" activeTab="3"/>
  </bookViews>
  <sheets>
    <sheet name="MODEL 3" sheetId="6" r:id="rId1"/>
    <sheet name="MODEL 2" sheetId="4" r:id="rId2"/>
    <sheet name="MODEL 1" sheetId="2" r:id="rId3"/>
    <sheet name="DATA" sheetId="1" r:id="rId4"/>
  </sheets>
  <definedNames>
    <definedName name="solver_adj" localSheetId="2" hidden="1">'MODEL 1'!$B$12:$D$14</definedName>
    <definedName name="solver_adj" localSheetId="1" hidden="1">'MODEL 2'!$B$12:$D$14,'MODEL 2'!$F$12:$F$14</definedName>
    <definedName name="solver_adj" localSheetId="0" hidden="1">'MODEL 3'!$B$12:$D$14,'MODEL 3'!$F$12:$F$14,'MODEL 3'!$M$12:$M$14</definedName>
    <definedName name="solver_cvg" localSheetId="2" hidden="1">0.0001</definedName>
    <definedName name="solver_cvg" localSheetId="1" hidden="1">0.0001</definedName>
    <definedName name="solver_cvg" localSheetId="0" hidden="1">0.0001</definedName>
    <definedName name="solver_drv" localSheetId="2" hidden="1">1</definedName>
    <definedName name="solver_drv" localSheetId="1" hidden="1">1</definedName>
    <definedName name="solver_drv" localSheetId="0" hidden="1">1</definedName>
    <definedName name="solver_eng" localSheetId="2" hidden="1">2</definedName>
    <definedName name="solver_eng" localSheetId="1" hidden="1">2</definedName>
    <definedName name="solver_eng" localSheetId="0" hidden="1">2</definedName>
    <definedName name="solver_est" localSheetId="2" hidden="1">1</definedName>
    <definedName name="solver_est" localSheetId="1" hidden="1">1</definedName>
    <definedName name="solver_est" localSheetId="0" hidden="1">1</definedName>
    <definedName name="solver_itr" localSheetId="2" hidden="1">2147483647</definedName>
    <definedName name="solver_itr" localSheetId="1" hidden="1">2147483647</definedName>
    <definedName name="solver_itr" localSheetId="0" hidden="1">2147483647</definedName>
    <definedName name="solver_lhs1" localSheetId="2" hidden="1">'MODEL 1'!$B$19:$D$19</definedName>
    <definedName name="solver_lhs1" localSheetId="1" hidden="1">'MODEL 2'!$B$19:$D$19</definedName>
    <definedName name="solver_lhs1" localSheetId="0" hidden="1">'MODEL 3'!$B$19:$D$19</definedName>
    <definedName name="solver_lhs2" localSheetId="2" hidden="1">'MODEL 1'!$B$35</definedName>
    <definedName name="solver_lhs2" localSheetId="1" hidden="1">'MODEL 2'!$B$35</definedName>
    <definedName name="solver_lhs2" localSheetId="0" hidden="1">'MODEL 3'!$B$35</definedName>
    <definedName name="solver_lhs3" localSheetId="2" hidden="1">'MODEL 1'!$G$19:$G$21</definedName>
    <definedName name="solver_lhs3" localSheetId="1" hidden="1">'MODEL 2'!$G$19:$G$21</definedName>
    <definedName name="solver_lhs3" localSheetId="0" hidden="1">'MODEL 3'!$G$19:$G$21</definedName>
    <definedName name="solver_lhs4" localSheetId="2" hidden="1">'MODEL 1'!$G$24:$G$26</definedName>
    <definedName name="solver_lhs4" localSheetId="1" hidden="1">'MODEL 2'!$G$24:$G$26</definedName>
    <definedName name="solver_lhs4" localSheetId="0" hidden="1">'MODEL 3'!$G$24:$G$26</definedName>
    <definedName name="solver_lhs5" localSheetId="2" hidden="1">'MODEL 1'!$G$29:$G$31</definedName>
    <definedName name="solver_lhs5" localSheetId="1" hidden="1">'MODEL 2'!$G$29:$G$31</definedName>
    <definedName name="solver_lhs5" localSheetId="0" hidden="1">'MODEL 3'!$G$29:$G$31</definedName>
    <definedName name="solver_lhs6" localSheetId="0" hidden="1">'MODEL 3'!$G$34:$G$36</definedName>
    <definedName name="solver_lhs7" localSheetId="0" hidden="1">'MODEL 3'!$K$36</definedName>
    <definedName name="solver_lhs8" localSheetId="0" hidden="1">'MODEL 3'!$M$12:$M$14</definedName>
    <definedName name="solver_mip" localSheetId="2" hidden="1">2147483647</definedName>
    <definedName name="solver_mip" localSheetId="1" hidden="1">2147483647</definedName>
    <definedName name="solver_mip" localSheetId="0" hidden="1">2147483647</definedName>
    <definedName name="solver_mni" localSheetId="2" hidden="1">30</definedName>
    <definedName name="solver_mni" localSheetId="1" hidden="1">30</definedName>
    <definedName name="solver_mni" localSheetId="0" hidden="1">30</definedName>
    <definedName name="solver_mrt" localSheetId="2" hidden="1">0.075</definedName>
    <definedName name="solver_mrt" localSheetId="1" hidden="1">0.075</definedName>
    <definedName name="solver_mrt" localSheetId="0" hidden="1">0.075</definedName>
    <definedName name="solver_msl" localSheetId="2" hidden="1">2</definedName>
    <definedName name="solver_msl" localSheetId="1" hidden="1">2</definedName>
    <definedName name="solver_msl" localSheetId="0" hidden="1">2</definedName>
    <definedName name="solver_neg" localSheetId="2" hidden="1">1</definedName>
    <definedName name="solver_neg" localSheetId="1" hidden="1">1</definedName>
    <definedName name="solver_neg" localSheetId="0" hidden="1">1</definedName>
    <definedName name="solver_nod" localSheetId="2" hidden="1">2147483647</definedName>
    <definedName name="solver_nod" localSheetId="1" hidden="1">2147483647</definedName>
    <definedName name="solver_nod" localSheetId="0" hidden="1">2147483647</definedName>
    <definedName name="solver_num" localSheetId="2" hidden="1">5</definedName>
    <definedName name="solver_num" localSheetId="1" hidden="1">5</definedName>
    <definedName name="solver_num" localSheetId="0" hidden="1">8</definedName>
    <definedName name="solver_nwt" localSheetId="2" hidden="1">1</definedName>
    <definedName name="solver_nwt" localSheetId="1" hidden="1">1</definedName>
    <definedName name="solver_nwt" localSheetId="0" hidden="1">1</definedName>
    <definedName name="solver_opt" localSheetId="2" hidden="1">'MODEL 1'!$B$40</definedName>
    <definedName name="solver_opt" localSheetId="1" hidden="1">'MODEL 2'!$B$40</definedName>
    <definedName name="solver_opt" localSheetId="0" hidden="1">'MODEL 3'!$B$40</definedName>
    <definedName name="solver_pre" localSheetId="2" hidden="1">0.000001</definedName>
    <definedName name="solver_pre" localSheetId="1" hidden="1">0.000001</definedName>
    <definedName name="solver_pre" localSheetId="0" hidden="1">0.000001</definedName>
    <definedName name="solver_rbv" localSheetId="2" hidden="1">1</definedName>
    <definedName name="solver_rbv" localSheetId="1" hidden="1">1</definedName>
    <definedName name="solver_rbv" localSheetId="0" hidden="1">1</definedName>
    <definedName name="solver_rel1" localSheetId="2" hidden="1">1</definedName>
    <definedName name="solver_rel1" localSheetId="1" hidden="1">1</definedName>
    <definedName name="solver_rel1" localSheetId="0" hidden="1">1</definedName>
    <definedName name="solver_rel2" localSheetId="2" hidden="1">1</definedName>
    <definedName name="solver_rel2" localSheetId="1" hidden="1">1</definedName>
    <definedName name="solver_rel2" localSheetId="0" hidden="1">1</definedName>
    <definedName name="solver_rel3" localSheetId="2" hidden="1">3</definedName>
    <definedName name="solver_rel3" localSheetId="1" hidden="1">3</definedName>
    <definedName name="solver_rel3" localSheetId="0" hidden="1">3</definedName>
    <definedName name="solver_rel4" localSheetId="2" hidden="1">3</definedName>
    <definedName name="solver_rel4" localSheetId="1" hidden="1">3</definedName>
    <definedName name="solver_rel4" localSheetId="0" hidden="1">3</definedName>
    <definedName name="solver_rel5" localSheetId="2" hidden="1">1</definedName>
    <definedName name="solver_rel5" localSheetId="1" hidden="1">1</definedName>
    <definedName name="solver_rel5" localSheetId="0" hidden="1">1</definedName>
    <definedName name="solver_rel6" localSheetId="0" hidden="1">1</definedName>
    <definedName name="solver_rel7" localSheetId="0" hidden="1">2</definedName>
    <definedName name="solver_rel8" localSheetId="0" hidden="1">5</definedName>
    <definedName name="solver_rhs1" localSheetId="2" hidden="1">'MODEL 1'!$B$21:$D$21</definedName>
    <definedName name="solver_rhs1" localSheetId="1" hidden="1">'MODEL 2'!$B$21:$D$21</definedName>
    <definedName name="solver_rhs1" localSheetId="0" hidden="1">'MODEL 3'!$B$21:$D$21</definedName>
    <definedName name="solver_rhs2" localSheetId="2" hidden="1">'MODEL 1'!$D$35</definedName>
    <definedName name="solver_rhs2" localSheetId="1" hidden="1">'MODEL 2'!$D$35</definedName>
    <definedName name="solver_rhs2" localSheetId="0" hidden="1">'MODEL 3'!$D$35</definedName>
    <definedName name="solver_rhs3" localSheetId="2" hidden="1">'MODEL 1'!$I$19:$I$21</definedName>
    <definedName name="solver_rhs3" localSheetId="1" hidden="1">'MODEL 2'!$I$19:$I$21</definedName>
    <definedName name="solver_rhs3" localSheetId="0" hidden="1">'MODEL 3'!$I$19:$I$21</definedName>
    <definedName name="solver_rhs4" localSheetId="2" hidden="1">'MODEL 1'!$I$24:$I$26</definedName>
    <definedName name="solver_rhs4" localSheetId="1" hidden="1">'MODEL 2'!$I$24:$I$26</definedName>
    <definedName name="solver_rhs4" localSheetId="0" hidden="1">'MODEL 3'!$I$24:$I$26</definedName>
    <definedName name="solver_rhs5" localSheetId="2" hidden="1">'MODEL 1'!$I$29:$I$31</definedName>
    <definedName name="solver_rhs5" localSheetId="1" hidden="1">'MODEL 2'!$I$29:$I$31</definedName>
    <definedName name="solver_rhs5" localSheetId="0" hidden="1">'MODEL 3'!$I$29:$I$31</definedName>
    <definedName name="solver_rhs6" localSheetId="0" hidden="1">'MODEL 3'!$I$34:$I$36</definedName>
    <definedName name="solver_rhs7" localSheetId="0" hidden="1">'MODEL 3'!$M$36</definedName>
    <definedName name="solver_rhs8" localSheetId="0" hidden="1">binario</definedName>
    <definedName name="solver_rlx" localSheetId="2" hidden="1">2</definedName>
    <definedName name="solver_rlx" localSheetId="1" hidden="1">2</definedName>
    <definedName name="solver_rlx" localSheetId="0" hidden="1">2</definedName>
    <definedName name="solver_rsd" localSheetId="2" hidden="1">0</definedName>
    <definedName name="solver_rsd" localSheetId="1" hidden="1">0</definedName>
    <definedName name="solver_rsd" localSheetId="0" hidden="1">0</definedName>
    <definedName name="solver_scl" localSheetId="2" hidden="1">1</definedName>
    <definedName name="solver_scl" localSheetId="1" hidden="1">1</definedName>
    <definedName name="solver_scl" localSheetId="0" hidden="1">1</definedName>
    <definedName name="solver_sho" localSheetId="2" hidden="1">2</definedName>
    <definedName name="solver_sho" localSheetId="1" hidden="1">2</definedName>
    <definedName name="solver_sho" localSheetId="0" hidden="1">2</definedName>
    <definedName name="solver_ssz" localSheetId="2" hidden="1">100</definedName>
    <definedName name="solver_ssz" localSheetId="1" hidden="1">100</definedName>
    <definedName name="solver_ssz" localSheetId="0" hidden="1">100</definedName>
    <definedName name="solver_tim" localSheetId="2" hidden="1">2147483647</definedName>
    <definedName name="solver_tim" localSheetId="1" hidden="1">2147483647</definedName>
    <definedName name="solver_tim" localSheetId="0" hidden="1">2147483647</definedName>
    <definedName name="solver_tol" localSheetId="2" hidden="1">0.01</definedName>
    <definedName name="solver_tol" localSheetId="1" hidden="1">0.01</definedName>
    <definedName name="solver_tol" localSheetId="0" hidden="1">0</definedName>
    <definedName name="solver_typ" localSheetId="2" hidden="1">1</definedName>
    <definedName name="solver_typ" localSheetId="1" hidden="1">1</definedName>
    <definedName name="solver_typ" localSheetId="0" hidden="1">1</definedName>
    <definedName name="solver_val" localSheetId="2" hidden="1">0</definedName>
    <definedName name="solver_val" localSheetId="1" hidden="1">0</definedName>
    <definedName name="solver_val" localSheetId="0" hidden="1">0</definedName>
    <definedName name="solver_ver" localSheetId="2" hidden="1">3</definedName>
    <definedName name="solver_ver" localSheetId="1" hidden="1">3</definedName>
    <definedName name="solver_ver" localSheetId="0" hidden="1">3</definedName>
  </definedNames>
  <calcPr calcId="152511"/>
</workbook>
</file>

<file path=xl/calcChain.xml><?xml version="1.0" encoding="utf-8"?>
<calcChain xmlns="http://schemas.openxmlformats.org/spreadsheetml/2006/main">
  <c r="K36" i="6" l="1"/>
  <c r="G35" i="6"/>
  <c r="G36" i="6"/>
  <c r="G34" i="6"/>
  <c r="H8" i="6"/>
  <c r="I40" i="6"/>
  <c r="D35" i="6"/>
  <c r="B35" i="6"/>
  <c r="I21" i="6"/>
  <c r="D19" i="6"/>
  <c r="C19" i="6"/>
  <c r="B19" i="6"/>
  <c r="K14" i="6"/>
  <c r="C31" i="6" s="1"/>
  <c r="K13" i="6"/>
  <c r="H13" i="6"/>
  <c r="K12" i="6"/>
  <c r="G12" i="6"/>
  <c r="G19" i="6" s="1"/>
  <c r="B8" i="6"/>
  <c r="A8" i="6"/>
  <c r="B7" i="6"/>
  <c r="K6" i="6"/>
  <c r="B31" i="6" s="1"/>
  <c r="J6" i="6"/>
  <c r="I6" i="6"/>
  <c r="H6" i="6"/>
  <c r="G6" i="6"/>
  <c r="G14" i="6" s="1"/>
  <c r="G21" i="6" s="1"/>
  <c r="F6" i="6"/>
  <c r="E6" i="6"/>
  <c r="H14" i="6" s="1"/>
  <c r="D6" i="6"/>
  <c r="C6" i="6"/>
  <c r="C26" i="6" s="1"/>
  <c r="B6" i="6"/>
  <c r="A6" i="6"/>
  <c r="K5" i="6"/>
  <c r="J5" i="6"/>
  <c r="B26" i="6" s="1"/>
  <c r="I5" i="6"/>
  <c r="H5" i="6"/>
  <c r="G5" i="6"/>
  <c r="G13" i="6" s="1"/>
  <c r="G20" i="6" s="1"/>
  <c r="F5" i="6"/>
  <c r="E5" i="6"/>
  <c r="I20" i="6" s="1"/>
  <c r="D5" i="6"/>
  <c r="C5" i="6"/>
  <c r="B5" i="6"/>
  <c r="A5" i="6"/>
  <c r="K4" i="6"/>
  <c r="D21" i="6" s="1"/>
  <c r="J4" i="6"/>
  <c r="C21" i="6" s="1"/>
  <c r="I4" i="6"/>
  <c r="B21" i="6" s="1"/>
  <c r="H4" i="6"/>
  <c r="G4" i="6"/>
  <c r="F4" i="6"/>
  <c r="E4" i="6"/>
  <c r="I19" i="6" s="1"/>
  <c r="D4" i="6"/>
  <c r="C4" i="6"/>
  <c r="B4" i="6"/>
  <c r="C29" i="6" s="1"/>
  <c r="A4" i="6"/>
  <c r="K3" i="6"/>
  <c r="J3" i="6"/>
  <c r="I3" i="6"/>
  <c r="H3" i="6"/>
  <c r="G3" i="6"/>
  <c r="F3" i="6"/>
  <c r="D3" i="6"/>
  <c r="C3" i="6"/>
  <c r="B3" i="6"/>
  <c r="K2" i="6"/>
  <c r="J2" i="6"/>
  <c r="I2" i="6"/>
  <c r="G2" i="6"/>
  <c r="F2" i="6"/>
  <c r="E2" i="6"/>
  <c r="D2" i="6"/>
  <c r="C2" i="6"/>
  <c r="B2" i="6"/>
  <c r="K13" i="4"/>
  <c r="C25" i="4" s="1"/>
  <c r="K14" i="4"/>
  <c r="C26" i="4" s="1"/>
  <c r="K12" i="4"/>
  <c r="H40" i="4" s="1"/>
  <c r="I40" i="4"/>
  <c r="G13" i="4"/>
  <c r="G20" i="4" s="1"/>
  <c r="G14" i="4"/>
  <c r="G21" i="4" s="1"/>
  <c r="G12" i="4"/>
  <c r="G19" i="4" s="1"/>
  <c r="H13" i="4"/>
  <c r="H14" i="4"/>
  <c r="H12" i="4"/>
  <c r="G2" i="4"/>
  <c r="G3" i="4"/>
  <c r="G4" i="4"/>
  <c r="G5" i="4"/>
  <c r="G6" i="4"/>
  <c r="B35" i="4"/>
  <c r="D19" i="4"/>
  <c r="C19" i="4"/>
  <c r="B19" i="4"/>
  <c r="B8" i="4"/>
  <c r="D35" i="4" s="1"/>
  <c r="A8" i="4"/>
  <c r="B7" i="4"/>
  <c r="K6" i="4"/>
  <c r="J6" i="4"/>
  <c r="I6" i="4"/>
  <c r="H6" i="4"/>
  <c r="F6" i="4"/>
  <c r="E6" i="4"/>
  <c r="I21" i="4" s="1"/>
  <c r="D6" i="4"/>
  <c r="C6" i="4"/>
  <c r="B6" i="4"/>
  <c r="A6" i="4"/>
  <c r="K5" i="4"/>
  <c r="J5" i="4"/>
  <c r="I5" i="4"/>
  <c r="H5" i="4"/>
  <c r="F5" i="4"/>
  <c r="E5" i="4"/>
  <c r="I20" i="4" s="1"/>
  <c r="D5" i="4"/>
  <c r="C5" i="4"/>
  <c r="B5" i="4"/>
  <c r="A5" i="4"/>
  <c r="K4" i="4"/>
  <c r="D21" i="4" s="1"/>
  <c r="J4" i="4"/>
  <c r="C21" i="4" s="1"/>
  <c r="I4" i="4"/>
  <c r="B21" i="4" s="1"/>
  <c r="H4" i="4"/>
  <c r="F4" i="4"/>
  <c r="E4" i="4"/>
  <c r="I19" i="4" s="1"/>
  <c r="D4" i="4"/>
  <c r="C4" i="4"/>
  <c r="B4" i="4"/>
  <c r="A4" i="4"/>
  <c r="K3" i="4"/>
  <c r="J3" i="4"/>
  <c r="I3" i="4"/>
  <c r="H3" i="4"/>
  <c r="F3" i="4"/>
  <c r="D3" i="4"/>
  <c r="C3" i="4"/>
  <c r="B3" i="4"/>
  <c r="K2" i="4"/>
  <c r="J2" i="4"/>
  <c r="I2" i="4"/>
  <c r="F2" i="4"/>
  <c r="E2" i="4"/>
  <c r="D2" i="4"/>
  <c r="C2" i="4"/>
  <c r="B2" i="4"/>
  <c r="B35" i="2"/>
  <c r="F4" i="2"/>
  <c r="F5" i="2"/>
  <c r="F6" i="2"/>
  <c r="F3" i="2"/>
  <c r="F2" i="2"/>
  <c r="B7" i="2"/>
  <c r="A8" i="2"/>
  <c r="B8" i="2"/>
  <c r="D35" i="2" s="1"/>
  <c r="I6" i="2"/>
  <c r="G21" i="2"/>
  <c r="G20" i="2"/>
  <c r="G19" i="2"/>
  <c r="D19" i="2"/>
  <c r="C19" i="2"/>
  <c r="B19" i="2"/>
  <c r="B2" i="2"/>
  <c r="C2" i="2"/>
  <c r="D2" i="2"/>
  <c r="E2" i="2"/>
  <c r="I2" i="2"/>
  <c r="J2" i="2"/>
  <c r="K2" i="2"/>
  <c r="B3" i="2"/>
  <c r="C3" i="2"/>
  <c r="D3" i="2"/>
  <c r="H3" i="2"/>
  <c r="I3" i="2"/>
  <c r="J3" i="2"/>
  <c r="K3" i="2"/>
  <c r="B4" i="2"/>
  <c r="C4" i="2"/>
  <c r="D4" i="2"/>
  <c r="E41" i="2" s="1"/>
  <c r="E4" i="2"/>
  <c r="I19" i="2" s="1"/>
  <c r="H4" i="2"/>
  <c r="I4" i="2"/>
  <c r="B21" i="2" s="1"/>
  <c r="J4" i="2"/>
  <c r="C21" i="2" s="1"/>
  <c r="K4" i="2"/>
  <c r="D21" i="2" s="1"/>
  <c r="B5" i="2"/>
  <c r="C5" i="2"/>
  <c r="D5" i="2"/>
  <c r="E5" i="2"/>
  <c r="I20" i="2" s="1"/>
  <c r="H5" i="2"/>
  <c r="I5" i="2"/>
  <c r="B25" i="2" s="1"/>
  <c r="J5" i="2"/>
  <c r="K5" i="2"/>
  <c r="B6" i="2"/>
  <c r="C6" i="2"/>
  <c r="D6" i="2"/>
  <c r="E6" i="2"/>
  <c r="I21" i="2" s="1"/>
  <c r="H6" i="2"/>
  <c r="J6" i="2"/>
  <c r="K6" i="2"/>
  <c r="A4" i="2"/>
  <c r="A5" i="2"/>
  <c r="A6" i="2"/>
  <c r="G40" i="6" l="1"/>
  <c r="H40" i="6"/>
  <c r="C24" i="6"/>
  <c r="C30" i="6"/>
  <c r="C25" i="6"/>
  <c r="D26" i="6"/>
  <c r="G26" i="6"/>
  <c r="D31" i="6"/>
  <c r="G31" i="6"/>
  <c r="H12" i="6"/>
  <c r="E41" i="6" s="1"/>
  <c r="B24" i="6"/>
  <c r="B25" i="6"/>
  <c r="B29" i="6"/>
  <c r="B30" i="6"/>
  <c r="C31" i="4"/>
  <c r="C29" i="4"/>
  <c r="C24" i="4"/>
  <c r="C30" i="4"/>
  <c r="E41" i="4"/>
  <c r="E40" i="2"/>
  <c r="B24" i="2"/>
  <c r="D24" i="2" s="1"/>
  <c r="G40" i="4"/>
  <c r="B26" i="4"/>
  <c r="D26" i="4" s="1"/>
  <c r="B31" i="4"/>
  <c r="D31" i="4" s="1"/>
  <c r="B24" i="4"/>
  <c r="B25" i="4"/>
  <c r="G25" i="4" s="1"/>
  <c r="B29" i="4"/>
  <c r="B30" i="4"/>
  <c r="D25" i="2"/>
  <c r="C30" i="2"/>
  <c r="C24" i="2"/>
  <c r="C25" i="2"/>
  <c r="H40" i="2"/>
  <c r="C26" i="2"/>
  <c r="G40" i="2"/>
  <c r="C31" i="2"/>
  <c r="C29" i="2"/>
  <c r="B31" i="2"/>
  <c r="D31" i="2" s="1"/>
  <c r="B30" i="2"/>
  <c r="B26" i="2"/>
  <c r="D26" i="2" s="1"/>
  <c r="B29" i="2"/>
  <c r="D29" i="2" s="1"/>
  <c r="B40" i="6" l="1"/>
  <c r="D25" i="6"/>
  <c r="G25" i="6"/>
  <c r="D24" i="6"/>
  <c r="G24" i="6"/>
  <c r="D30" i="6"/>
  <c r="G30" i="6"/>
  <c r="D29" i="6"/>
  <c r="G29" i="6"/>
  <c r="G24" i="4"/>
  <c r="G24" i="2"/>
  <c r="G31" i="4"/>
  <c r="B40" i="4"/>
  <c r="G26" i="4"/>
  <c r="D30" i="2"/>
  <c r="G30" i="2"/>
  <c r="D29" i="4"/>
  <c r="G29" i="4"/>
  <c r="D24" i="4"/>
  <c r="D25" i="4"/>
  <c r="D30" i="4"/>
  <c r="G30" i="4"/>
  <c r="B40" i="2"/>
  <c r="G29" i="2"/>
  <c r="G25" i="2"/>
  <c r="G31" i="2"/>
  <c r="G26" i="2"/>
</calcChain>
</file>

<file path=xl/sharedStrings.xml><?xml version="1.0" encoding="utf-8"?>
<sst xmlns="http://schemas.openxmlformats.org/spreadsheetml/2006/main" count="223" uniqueCount="52">
  <si>
    <t>GAS 1</t>
  </si>
  <si>
    <t>GAS 2</t>
  </si>
  <si>
    <t>GAS 3</t>
  </si>
  <si>
    <t>sulfur</t>
  </si>
  <si>
    <t>octane</t>
  </si>
  <si>
    <t>selling price</t>
  </si>
  <si>
    <t>At most</t>
  </si>
  <si>
    <t>At least</t>
  </si>
  <si>
    <t>$/barrel</t>
  </si>
  <si>
    <t>demand</t>
  </si>
  <si>
    <t>purchase cost</t>
  </si>
  <si>
    <t>availabilty</t>
  </si>
  <si>
    <t>OILs</t>
  </si>
  <si>
    <t>OIL</t>
  </si>
  <si>
    <t>OIL 1</t>
  </si>
  <si>
    <t>OIL 2</t>
  </si>
  <si>
    <t>OIL 3</t>
  </si>
  <si>
    <t>CONSTRAINTS</t>
  </si>
  <si>
    <t xml:space="preserve">AVAILABILITY </t>
  </si>
  <si>
    <t>&lt;=</t>
  </si>
  <si>
    <t>USED</t>
  </si>
  <si>
    <t>PRODUCED</t>
  </si>
  <si>
    <t>&gt;=</t>
  </si>
  <si>
    <t>DEMAND</t>
  </si>
  <si>
    <t>OCTANE RATING</t>
  </si>
  <si>
    <t>ratio</t>
  </si>
  <si>
    <t>% sulfur</t>
  </si>
  <si>
    <t>SULFURE CONTENT</t>
  </si>
  <si>
    <t>RATIO %</t>
  </si>
  <si>
    <t>PRODUCTION</t>
  </si>
  <si>
    <t>=</t>
  </si>
  <si>
    <t>CAPACITY</t>
  </si>
  <si>
    <t>VARIABLES</t>
  </si>
  <si>
    <t>OBJECTIVE FUNCTION</t>
  </si>
  <si>
    <t>PROFIT</t>
  </si>
  <si>
    <t>MAX</t>
  </si>
  <si>
    <t>REVENUE</t>
  </si>
  <si>
    <t>PURCHASE COST</t>
  </si>
  <si>
    <t>PRODUCTION COST</t>
  </si>
  <si>
    <t>COST</t>
  </si>
  <si>
    <t>with poduction</t>
  </si>
  <si>
    <t>with demand</t>
  </si>
  <si>
    <t>ADVERTISING</t>
  </si>
  <si>
    <t>NEW DEMAND</t>
  </si>
  <si>
    <t>ADVERSTING</t>
  </si>
  <si>
    <t>INCREASE</t>
  </si>
  <si>
    <t>INREASE DEMAND</t>
  </si>
  <si>
    <t>INVESTMENT</t>
  </si>
  <si>
    <t>BOOLEAN</t>
  </si>
  <si>
    <t>M</t>
  </si>
  <si>
    <t>produced</t>
  </si>
  <si>
    <t>INVESTEMENT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</si>
</sst>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5" x14ac:knownFonts="1"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6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68">
    <xf numFmtId="0" fontId="0" fillId="0" borderId="0" xfId="0"/>
    <xf numFmtId="0" fontId="1" fillId="0" borderId="0" xfId="1" applyAlignment="1" applyProtection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3" fillId="6" borderId="0" xfId="0" applyFont="1" applyFill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3" fillId="0" borderId="2" xfId="0" applyFont="1" applyBorder="1" applyAlignment="1">
      <alignment horizontal="center"/>
    </xf>
    <xf numFmtId="2" fontId="4" fillId="3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0" applyFont="1"/>
    <xf numFmtId="0" fontId="0" fillId="4" borderId="0" xfId="0" applyFill="1" applyAlignment="1">
      <alignment horizontal="center"/>
    </xf>
    <xf numFmtId="0" fontId="0" fillId="4" borderId="0" xfId="0" applyFill="1"/>
    <xf numFmtId="0" fontId="3" fillId="0" borderId="0" xfId="0" applyFont="1" applyFill="1"/>
    <xf numFmtId="0" fontId="0" fillId="0" borderId="0" xfId="0" applyFill="1" applyBorder="1"/>
    <xf numFmtId="0" fontId="0" fillId="0" borderId="6" xfId="0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64" fontId="0" fillId="2" borderId="2" xfId="0" applyNumberFormat="1" applyFill="1" applyBorder="1" applyAlignment="1">
      <alignment horizontal="center" vertical="center"/>
    </xf>
    <xf numFmtId="164" fontId="0" fillId="2" borderId="3" xfId="0" applyNumberFormat="1" applyFill="1" applyBorder="1" applyAlignment="1">
      <alignment horizontal="center" vertical="center"/>
    </xf>
    <xf numFmtId="164" fontId="0" fillId="2" borderId="4" xfId="0" applyNumberForma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" fontId="0" fillId="2" borderId="18" xfId="0" applyNumberFormat="1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164" fontId="0" fillId="2" borderId="19" xfId="0" applyNumberForma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" fontId="0" fillId="2" borderId="16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" fontId="0" fillId="2" borderId="17" xfId="0" applyNumberForma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164" fontId="0" fillId="2" borderId="7" xfId="0" applyNumberFormat="1" applyFill="1" applyBorder="1" applyAlignment="1">
      <alignment horizontal="center" vertical="center"/>
    </xf>
    <xf numFmtId="2" fontId="3" fillId="2" borderId="6" xfId="0" applyNumberFormat="1" applyFont="1" applyFill="1" applyBorder="1" applyAlignment="1">
      <alignment horizontal="center" vertical="center"/>
    </xf>
    <xf numFmtId="2" fontId="3" fillId="2" borderId="7" xfId="0" applyNumberFormat="1" applyFont="1" applyFill="1" applyBorder="1" applyAlignment="1">
      <alignment horizontal="center" vertical="center"/>
    </xf>
    <xf numFmtId="2" fontId="3" fillId="2" borderId="8" xfId="0" applyNumberFormat="1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3" fillId="0" borderId="0" xfId="1" applyFont="1" applyAlignment="1" applyProtection="1"/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0" fillId="4" borderId="5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opLeftCell="A11" zoomScaleNormal="100" workbookViewId="0">
      <selection activeCell="B40" sqref="B40"/>
    </sheetView>
  </sheetViews>
  <sheetFormatPr defaultRowHeight="12.75" x14ac:dyDescent="0.2"/>
  <cols>
    <col min="1" max="1" width="14" style="6" bestFit="1" customWidth="1"/>
    <col min="2" max="3" width="11.28515625" style="6" bestFit="1" customWidth="1"/>
    <col min="4" max="4" width="17.140625" style="6" bestFit="1" customWidth="1"/>
    <col min="5" max="5" width="11.7109375" style="6" bestFit="1" customWidth="1"/>
    <col min="6" max="6" width="11.42578125" style="6" bestFit="1" customWidth="1"/>
    <col min="7" max="7" width="9.140625" style="6"/>
    <col min="8" max="8" width="20.42578125" style="6" bestFit="1" customWidth="1"/>
    <col min="9" max="10" width="8.28515625" style="6" bestFit="1" customWidth="1"/>
    <col min="11" max="11" width="9.140625" style="6"/>
  </cols>
  <sheetData>
    <row r="1" spans="1:13" x14ac:dyDescent="0.2">
      <c r="I1" s="8" t="s">
        <v>13</v>
      </c>
    </row>
    <row r="2" spans="1:13" ht="20.25" x14ac:dyDescent="0.2">
      <c r="A2" s="7"/>
      <c r="B2" s="7" t="str">
        <f>DATA!B2</f>
        <v>sulfur</v>
      </c>
      <c r="C2" s="7" t="str">
        <f>DATA!C2</f>
        <v>octane</v>
      </c>
      <c r="D2" s="7" t="str">
        <f>DATA!D2</f>
        <v>selling price</v>
      </c>
      <c r="E2" s="7" t="str">
        <f>DATA!E2</f>
        <v>demand</v>
      </c>
      <c r="F2" s="7" t="str">
        <f>DATA!F2</f>
        <v>PRODUCTION</v>
      </c>
      <c r="G2" s="7" t="str">
        <f>DATA!G2</f>
        <v>ADVERSTING</v>
      </c>
      <c r="H2" s="7"/>
      <c r="I2" s="7">
        <f>DATA!I2</f>
        <v>1</v>
      </c>
      <c r="J2" s="7">
        <f>DATA!J2</f>
        <v>2</v>
      </c>
      <c r="K2" s="7">
        <f>DATA!K2</f>
        <v>3</v>
      </c>
    </row>
    <row r="3" spans="1:13" ht="20.25" x14ac:dyDescent="0.2">
      <c r="A3" s="7"/>
      <c r="B3" s="7" t="str">
        <f>DATA!B3</f>
        <v>At most</v>
      </c>
      <c r="C3" s="7" t="str">
        <f>DATA!C3</f>
        <v>At least</v>
      </c>
      <c r="D3" s="7" t="str">
        <f>DATA!D3</f>
        <v>$/barrel</v>
      </c>
      <c r="E3" s="7"/>
      <c r="F3" s="7" t="str">
        <f>DATA!F3</f>
        <v>COST</v>
      </c>
      <c r="G3" s="7" t="str">
        <f>DATA!G3</f>
        <v>INCREASE</v>
      </c>
      <c r="H3" s="7" t="str">
        <f>DATA!H3</f>
        <v>purchase cost</v>
      </c>
      <c r="I3" s="7">
        <f>DATA!I3</f>
        <v>45</v>
      </c>
      <c r="J3" s="7">
        <f>DATA!J3</f>
        <v>35</v>
      </c>
      <c r="K3" s="7">
        <f>DATA!K3</f>
        <v>25</v>
      </c>
    </row>
    <row r="4" spans="1:13" ht="20.25" x14ac:dyDescent="0.2">
      <c r="A4" s="7" t="str">
        <f>DATA!A4</f>
        <v>GAS 1</v>
      </c>
      <c r="B4" s="7">
        <f>DATA!B4</f>
        <v>1</v>
      </c>
      <c r="C4" s="7">
        <f>DATA!C4</f>
        <v>10</v>
      </c>
      <c r="D4" s="7">
        <f>DATA!D4</f>
        <v>70</v>
      </c>
      <c r="E4" s="7">
        <f>DATA!E4</f>
        <v>3000</v>
      </c>
      <c r="F4" s="7">
        <f>DATA!F4</f>
        <v>4</v>
      </c>
      <c r="G4" s="7">
        <f>DATA!G4</f>
        <v>10</v>
      </c>
      <c r="H4" s="7" t="str">
        <f>DATA!H4</f>
        <v>availabilty</v>
      </c>
      <c r="I4" s="7">
        <f>DATA!I4</f>
        <v>5000</v>
      </c>
      <c r="J4" s="7">
        <f>DATA!J4</f>
        <v>5000</v>
      </c>
      <c r="K4" s="7">
        <f>DATA!K4</f>
        <v>5000</v>
      </c>
    </row>
    <row r="5" spans="1:13" ht="20.25" x14ac:dyDescent="0.2">
      <c r="A5" s="7" t="str">
        <f>DATA!A5</f>
        <v>GAS 2</v>
      </c>
      <c r="B5" s="7">
        <f>DATA!B5</f>
        <v>2</v>
      </c>
      <c r="C5" s="7">
        <f>DATA!C5</f>
        <v>8</v>
      </c>
      <c r="D5" s="7">
        <f>DATA!D5</f>
        <v>60</v>
      </c>
      <c r="E5" s="7">
        <f>DATA!E5</f>
        <v>2000</v>
      </c>
      <c r="F5" s="7">
        <f>DATA!F5</f>
        <v>4</v>
      </c>
      <c r="G5" s="7">
        <f>DATA!G5</f>
        <v>10</v>
      </c>
      <c r="H5" s="7" t="str">
        <f>DATA!H5</f>
        <v>octane</v>
      </c>
      <c r="I5" s="7">
        <f>DATA!I5</f>
        <v>12</v>
      </c>
      <c r="J5" s="7">
        <f>DATA!J5</f>
        <v>6</v>
      </c>
      <c r="K5" s="7">
        <f>DATA!K5</f>
        <v>8</v>
      </c>
    </row>
    <row r="6" spans="1:13" ht="20.25" x14ac:dyDescent="0.2">
      <c r="A6" s="7" t="str">
        <f>DATA!A6</f>
        <v>GAS 3</v>
      </c>
      <c r="B6" s="7">
        <f>DATA!B6</f>
        <v>1</v>
      </c>
      <c r="C6" s="7">
        <f>DATA!C6</f>
        <v>6</v>
      </c>
      <c r="D6" s="7">
        <f>DATA!D6</f>
        <v>50</v>
      </c>
      <c r="E6" s="7">
        <f>DATA!E6</f>
        <v>1000</v>
      </c>
      <c r="F6" s="7">
        <f>DATA!F6</f>
        <v>4</v>
      </c>
      <c r="G6" s="7">
        <f>DATA!G6</f>
        <v>10</v>
      </c>
      <c r="H6" s="7" t="str">
        <f>DATA!H6</f>
        <v>% sulfur</v>
      </c>
      <c r="I6" s="16">
        <f>DATA!I6</f>
        <v>0.5</v>
      </c>
      <c r="J6" s="7">
        <f>DATA!J6</f>
        <v>2</v>
      </c>
      <c r="K6" s="7">
        <f>DATA!K6</f>
        <v>3</v>
      </c>
    </row>
    <row r="7" spans="1:13" ht="20.25" x14ac:dyDescent="0.2">
      <c r="A7" s="7"/>
      <c r="B7" s="7" t="str">
        <f>DATA!B7</f>
        <v>CAPACITY</v>
      </c>
      <c r="C7" s="7"/>
    </row>
    <row r="8" spans="1:13" ht="20.25" x14ac:dyDescent="0.2">
      <c r="A8" s="7" t="str">
        <f>DATA!A8</f>
        <v>PRODUCTION</v>
      </c>
      <c r="B8" s="7">
        <f>DATA!B8</f>
        <v>14000</v>
      </c>
      <c r="C8" s="7"/>
      <c r="G8" s="8" t="s">
        <v>49</v>
      </c>
      <c r="H8" s="6">
        <f>B8/G5</f>
        <v>1400</v>
      </c>
    </row>
    <row r="9" spans="1:13" s="19" customFormat="1" ht="20.25" x14ac:dyDescent="0.2">
      <c r="A9" s="18"/>
      <c r="B9" s="18"/>
      <c r="C9" s="18"/>
      <c r="D9" s="9"/>
      <c r="E9" s="9"/>
      <c r="F9" s="9"/>
      <c r="G9" s="9"/>
      <c r="H9" s="9"/>
      <c r="I9" s="9"/>
      <c r="J9" s="9"/>
      <c r="K9" s="9"/>
    </row>
    <row r="10" spans="1:13" x14ac:dyDescent="0.2">
      <c r="A10" s="8" t="s">
        <v>32</v>
      </c>
    </row>
    <row r="11" spans="1:13" x14ac:dyDescent="0.2">
      <c r="B11" s="8" t="s">
        <v>14</v>
      </c>
      <c r="C11" s="8" t="s">
        <v>15</v>
      </c>
      <c r="D11" s="8" t="s">
        <v>16</v>
      </c>
      <c r="F11" s="8" t="s">
        <v>42</v>
      </c>
      <c r="G11" s="8" t="s">
        <v>46</v>
      </c>
      <c r="H11" s="8" t="s">
        <v>43</v>
      </c>
      <c r="K11" s="8" t="s">
        <v>50</v>
      </c>
      <c r="M11" s="20" t="s">
        <v>48</v>
      </c>
    </row>
    <row r="12" spans="1:13" x14ac:dyDescent="0.2">
      <c r="A12" s="6" t="s">
        <v>0</v>
      </c>
      <c r="B12" s="10">
        <v>2088.8888888888887</v>
      </c>
      <c r="C12" s="10">
        <v>777.77777777777771</v>
      </c>
      <c r="D12" s="10">
        <v>133.33333333333337</v>
      </c>
      <c r="F12" s="10">
        <v>0</v>
      </c>
      <c r="G12" s="14">
        <f>G4*F12</f>
        <v>0</v>
      </c>
      <c r="H12" s="14">
        <f>E4+G4*F12</f>
        <v>3000</v>
      </c>
      <c r="J12" s="8" t="s">
        <v>0</v>
      </c>
      <c r="K12" s="6">
        <f>SUM(B12:D12)</f>
        <v>3000</v>
      </c>
      <c r="M12" s="22">
        <v>0</v>
      </c>
    </row>
    <row r="13" spans="1:13" x14ac:dyDescent="0.2">
      <c r="A13" s="6" t="s">
        <v>1</v>
      </c>
      <c r="B13" s="10">
        <v>2111.1111111111113</v>
      </c>
      <c r="C13" s="10">
        <v>4222.2222222222226</v>
      </c>
      <c r="D13" s="10">
        <v>3166.666666666667</v>
      </c>
      <c r="F13" s="10">
        <v>750.00000000000034</v>
      </c>
      <c r="G13" s="14">
        <f t="shared" ref="G13:G14" si="0">G5*F13</f>
        <v>7500.0000000000036</v>
      </c>
      <c r="H13" s="14">
        <f t="shared" ref="H13:H14" si="1">E5+G5*F13</f>
        <v>9500.0000000000036</v>
      </c>
      <c r="J13" s="8" t="s">
        <v>1</v>
      </c>
      <c r="K13" s="6">
        <f t="shared" ref="K13:K14" si="2">SUM(B13:D13)</f>
        <v>9500</v>
      </c>
      <c r="M13" s="22">
        <v>1</v>
      </c>
    </row>
    <row r="14" spans="1:13" x14ac:dyDescent="0.2">
      <c r="A14" s="6" t="s">
        <v>2</v>
      </c>
      <c r="B14" s="10">
        <v>800</v>
      </c>
      <c r="C14" s="10">
        <v>0</v>
      </c>
      <c r="D14" s="10">
        <v>200.00000000000003</v>
      </c>
      <c r="F14" s="10">
        <v>0</v>
      </c>
      <c r="G14" s="14">
        <f t="shared" si="0"/>
        <v>0</v>
      </c>
      <c r="H14" s="14">
        <f t="shared" si="1"/>
        <v>1000</v>
      </c>
      <c r="J14" s="8" t="s">
        <v>2</v>
      </c>
      <c r="K14" s="6">
        <f t="shared" si="2"/>
        <v>1000</v>
      </c>
      <c r="M14" s="22">
        <v>0</v>
      </c>
    </row>
    <row r="17" spans="1:9" x14ac:dyDescent="0.2">
      <c r="A17" s="8" t="s">
        <v>17</v>
      </c>
    </row>
    <row r="18" spans="1:9" x14ac:dyDescent="0.2">
      <c r="B18" s="8" t="s">
        <v>14</v>
      </c>
      <c r="C18" s="8" t="s">
        <v>15</v>
      </c>
      <c r="D18" s="8" t="s">
        <v>16</v>
      </c>
      <c r="G18" s="8"/>
      <c r="I18" s="8" t="s">
        <v>23</v>
      </c>
    </row>
    <row r="19" spans="1:9" x14ac:dyDescent="0.2">
      <c r="A19" s="8" t="s">
        <v>20</v>
      </c>
      <c r="B19" s="12">
        <f>SUM(B12:B14)</f>
        <v>5000</v>
      </c>
      <c r="C19" s="12">
        <f t="shared" ref="C19" si="3">SUM(C12:C14)</f>
        <v>5000</v>
      </c>
      <c r="D19" s="12">
        <f>SUM(D12:D14)</f>
        <v>3500.0000000000005</v>
      </c>
      <c r="F19" s="8" t="s">
        <v>0</v>
      </c>
      <c r="G19" s="13">
        <f>SUM(B12:D12)-G12</f>
        <v>3000</v>
      </c>
      <c r="H19" s="8" t="s">
        <v>22</v>
      </c>
      <c r="I19" s="6">
        <f>E4</f>
        <v>3000</v>
      </c>
    </row>
    <row r="20" spans="1:9" x14ac:dyDescent="0.2">
      <c r="B20" s="8" t="s">
        <v>19</v>
      </c>
      <c r="C20" s="8" t="s">
        <v>19</v>
      </c>
      <c r="D20" s="8" t="s">
        <v>19</v>
      </c>
      <c r="F20" s="8" t="s">
        <v>1</v>
      </c>
      <c r="G20" s="13">
        <f>SUM(B13:D13)-G13</f>
        <v>1999.9999999999964</v>
      </c>
      <c r="H20" s="8" t="s">
        <v>22</v>
      </c>
      <c r="I20" s="6">
        <f t="shared" ref="I20:I21" si="4">E5</f>
        <v>2000</v>
      </c>
    </row>
    <row r="21" spans="1:9" x14ac:dyDescent="0.2">
      <c r="A21" s="8" t="s">
        <v>18</v>
      </c>
      <c r="B21" s="6">
        <f>I4</f>
        <v>5000</v>
      </c>
      <c r="C21" s="6">
        <f t="shared" ref="C21:D21" si="5">J4</f>
        <v>5000</v>
      </c>
      <c r="D21" s="6">
        <f t="shared" si="5"/>
        <v>5000</v>
      </c>
      <c r="F21" s="8" t="s">
        <v>2</v>
      </c>
      <c r="G21" s="13">
        <f>SUM(B14:D14)-G14</f>
        <v>1000</v>
      </c>
      <c r="H21" s="8" t="s">
        <v>22</v>
      </c>
      <c r="I21" s="6">
        <f t="shared" si="4"/>
        <v>1000</v>
      </c>
    </row>
    <row r="23" spans="1:9" x14ac:dyDescent="0.2">
      <c r="B23" s="8" t="s">
        <v>24</v>
      </c>
      <c r="D23" s="8" t="s">
        <v>25</v>
      </c>
      <c r="G23" s="8" t="s">
        <v>24</v>
      </c>
    </row>
    <row r="24" spans="1:9" x14ac:dyDescent="0.2">
      <c r="A24" s="8" t="s">
        <v>0</v>
      </c>
      <c r="B24" s="14">
        <f>SUMPRODUCT(B12:D12,$I$5:$K$5)</f>
        <v>30799.999999999996</v>
      </c>
      <c r="C24" s="14">
        <f>C4*K12</f>
        <v>30000</v>
      </c>
      <c r="D24" s="9">
        <f>B24/G19</f>
        <v>10.266666666666666</v>
      </c>
      <c r="F24" s="8" t="s">
        <v>0</v>
      </c>
      <c r="G24" s="12">
        <f>B24-C24</f>
        <v>799.99999999999636</v>
      </c>
      <c r="H24" s="8" t="s">
        <v>22</v>
      </c>
      <c r="I24" s="6">
        <v>0</v>
      </c>
    </row>
    <row r="25" spans="1:9" x14ac:dyDescent="0.2">
      <c r="A25" s="8" t="s">
        <v>1</v>
      </c>
      <c r="B25" s="14">
        <f t="shared" ref="B25" si="6">SUMPRODUCT(B13:D13,$I$5:$K$5)</f>
        <v>76000</v>
      </c>
      <c r="C25" s="14">
        <f t="shared" ref="C25:C26" si="7">C5*K13</f>
        <v>76000</v>
      </c>
      <c r="D25" s="9">
        <f t="shared" ref="D25:D26" si="8">B25/G20</f>
        <v>38.000000000000071</v>
      </c>
      <c r="F25" s="8" t="s">
        <v>1</v>
      </c>
      <c r="G25" s="12">
        <f>B25-C25</f>
        <v>0</v>
      </c>
      <c r="H25" s="8" t="s">
        <v>22</v>
      </c>
      <c r="I25" s="6">
        <v>0</v>
      </c>
    </row>
    <row r="26" spans="1:9" x14ac:dyDescent="0.2">
      <c r="A26" s="8" t="s">
        <v>2</v>
      </c>
      <c r="B26" s="14">
        <f>SUMPRODUCT(B14:D14,$I$5:$K$5)</f>
        <v>11200</v>
      </c>
      <c r="C26" s="14">
        <f t="shared" si="7"/>
        <v>6000</v>
      </c>
      <c r="D26" s="9">
        <f t="shared" si="8"/>
        <v>11.2</v>
      </c>
      <c r="F26" s="8" t="s">
        <v>2</v>
      </c>
      <c r="G26" s="12">
        <f t="shared" ref="G26" si="9">B26-C26</f>
        <v>5200</v>
      </c>
      <c r="H26" s="8" t="s">
        <v>22</v>
      </c>
      <c r="I26" s="6">
        <v>0</v>
      </c>
    </row>
    <row r="28" spans="1:9" x14ac:dyDescent="0.2">
      <c r="B28" s="8" t="s">
        <v>27</v>
      </c>
      <c r="D28" s="8" t="s">
        <v>28</v>
      </c>
      <c r="G28" s="8" t="s">
        <v>27</v>
      </c>
    </row>
    <row r="29" spans="1:9" x14ac:dyDescent="0.2">
      <c r="A29" s="8" t="s">
        <v>0</v>
      </c>
      <c r="B29" s="14">
        <f>SUMPRODUCT($I$6:$K$6,B12:D12)</f>
        <v>3000</v>
      </c>
      <c r="C29" s="14">
        <f>B4*K12</f>
        <v>3000</v>
      </c>
      <c r="D29" s="6">
        <f>B29/G19</f>
        <v>1</v>
      </c>
      <c r="F29" s="8" t="s">
        <v>0</v>
      </c>
      <c r="G29" s="12">
        <f>B29-C29</f>
        <v>0</v>
      </c>
      <c r="H29" s="8" t="s">
        <v>19</v>
      </c>
      <c r="I29" s="6">
        <v>0</v>
      </c>
    </row>
    <row r="30" spans="1:9" x14ac:dyDescent="0.2">
      <c r="A30" s="8" t="s">
        <v>1</v>
      </c>
      <c r="B30" s="14">
        <f t="shared" ref="B30" si="10">SUMPRODUCT($I$6:$K$6,B13:D13)</f>
        <v>19000</v>
      </c>
      <c r="C30" s="14">
        <f t="shared" ref="C30:C31" si="11">B5*K13</f>
        <v>19000</v>
      </c>
      <c r="D30" s="6">
        <f>B30/G20</f>
        <v>9.5000000000000178</v>
      </c>
      <c r="F30" s="8" t="s">
        <v>1</v>
      </c>
      <c r="G30" s="12">
        <f>B30-C30</f>
        <v>0</v>
      </c>
      <c r="H30" s="8" t="s">
        <v>19</v>
      </c>
      <c r="I30" s="6">
        <v>0</v>
      </c>
    </row>
    <row r="31" spans="1:9" x14ac:dyDescent="0.2">
      <c r="A31" s="8" t="s">
        <v>2</v>
      </c>
      <c r="B31" s="14">
        <f>SUMPRODUCT($I$6:$K$6,B14:D14)</f>
        <v>1000.0000000000001</v>
      </c>
      <c r="C31" s="14">
        <f t="shared" si="11"/>
        <v>1000</v>
      </c>
      <c r="D31" s="6">
        <f t="shared" ref="D31" si="12">B31/G21</f>
        <v>1.0000000000000002</v>
      </c>
      <c r="F31" s="8" t="s">
        <v>2</v>
      </c>
      <c r="G31" s="12">
        <f t="shared" ref="G31" si="13">B31-C31</f>
        <v>0</v>
      </c>
      <c r="H31" s="8" t="s">
        <v>19</v>
      </c>
      <c r="I31" s="6">
        <v>0</v>
      </c>
    </row>
    <row r="33" spans="1:13" x14ac:dyDescent="0.2">
      <c r="G33" s="8" t="s">
        <v>51</v>
      </c>
    </row>
    <row r="34" spans="1:13" x14ac:dyDescent="0.2">
      <c r="B34" s="8" t="s">
        <v>29</v>
      </c>
      <c r="D34" s="8" t="s">
        <v>31</v>
      </c>
      <c r="F34" s="8" t="s">
        <v>0</v>
      </c>
      <c r="G34" s="12">
        <f>F12-$H$8*M12</f>
        <v>0</v>
      </c>
      <c r="H34" s="8" t="s">
        <v>19</v>
      </c>
      <c r="I34" s="6">
        <v>0</v>
      </c>
    </row>
    <row r="35" spans="1:13" x14ac:dyDescent="0.2">
      <c r="A35" s="8"/>
      <c r="B35" s="12">
        <f>SUM(B12:D14)</f>
        <v>13500</v>
      </c>
      <c r="C35" s="8" t="s">
        <v>19</v>
      </c>
      <c r="D35" s="8">
        <f>B8</f>
        <v>14000</v>
      </c>
      <c r="F35" s="8" t="s">
        <v>1</v>
      </c>
      <c r="G35" s="12">
        <f>F13-$H$8*M13</f>
        <v>-649.99999999999966</v>
      </c>
      <c r="H35" s="8" t="s">
        <v>19</v>
      </c>
      <c r="I35" s="6">
        <v>0</v>
      </c>
    </row>
    <row r="36" spans="1:13" x14ac:dyDescent="0.2">
      <c r="F36" s="8" t="s">
        <v>2</v>
      </c>
      <c r="G36" s="12">
        <f t="shared" ref="G36" si="14">F14-$H$8*M14</f>
        <v>0</v>
      </c>
      <c r="H36" s="8" t="s">
        <v>19</v>
      </c>
      <c r="I36" s="6">
        <v>0</v>
      </c>
      <c r="K36" s="12">
        <f>SUM(M12:M14)</f>
        <v>1</v>
      </c>
      <c r="L36" s="20" t="s">
        <v>30</v>
      </c>
      <c r="M36">
        <v>1</v>
      </c>
    </row>
    <row r="38" spans="1:13" x14ac:dyDescent="0.2">
      <c r="A38" s="8" t="s">
        <v>33</v>
      </c>
    </row>
    <row r="39" spans="1:13" x14ac:dyDescent="0.2">
      <c r="B39" s="8" t="s">
        <v>34</v>
      </c>
      <c r="E39" s="8" t="s">
        <v>36</v>
      </c>
      <c r="G39" s="8" t="s">
        <v>37</v>
      </c>
      <c r="H39" s="8" t="s">
        <v>38</v>
      </c>
      <c r="I39" s="8" t="s">
        <v>47</v>
      </c>
    </row>
    <row r="40" spans="1:13" x14ac:dyDescent="0.2">
      <c r="A40" s="8" t="s">
        <v>35</v>
      </c>
      <c r="B40" s="11">
        <f>E41-SUM(G40:H40:I40)</f>
        <v>287750.00000000023</v>
      </c>
      <c r="D40" s="8"/>
      <c r="G40" s="6">
        <f>SUMPRODUCT(I3:K3,B19:D19)</f>
        <v>487500</v>
      </c>
      <c r="H40" s="6">
        <f>SUMPRODUCT(F4:F6,K12:K14)</f>
        <v>54000</v>
      </c>
      <c r="I40" s="6">
        <f>SUM(F12:F14)</f>
        <v>750.00000000000034</v>
      </c>
    </row>
    <row r="41" spans="1:13" x14ac:dyDescent="0.2">
      <c r="D41" s="8" t="s">
        <v>41</v>
      </c>
      <c r="E41" s="6">
        <f>SUMPRODUCT(D4:D6,H12:H14)</f>
        <v>830000.00000000023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opLeftCell="A12" zoomScaleNormal="100" workbookViewId="0">
      <selection activeCell="B29" sqref="B29:C31"/>
    </sheetView>
  </sheetViews>
  <sheetFormatPr defaultRowHeight="12.75" x14ac:dyDescent="0.2"/>
  <cols>
    <col min="1" max="1" width="14" style="6" bestFit="1" customWidth="1"/>
    <col min="2" max="3" width="11.28515625" style="6" bestFit="1" customWidth="1"/>
    <col min="4" max="4" width="17.140625" style="6" bestFit="1" customWidth="1"/>
    <col min="5" max="5" width="11.7109375" style="6" bestFit="1" customWidth="1"/>
    <col min="6" max="6" width="11.42578125" style="6" bestFit="1" customWidth="1"/>
    <col min="7" max="7" width="9.140625" style="6"/>
    <col min="8" max="8" width="20.42578125" style="6" bestFit="1" customWidth="1"/>
    <col min="9" max="10" width="8.28515625" style="6" bestFit="1" customWidth="1"/>
    <col min="11" max="11" width="9.140625" style="6"/>
  </cols>
  <sheetData>
    <row r="1" spans="1:11" x14ac:dyDescent="0.2">
      <c r="I1" s="8" t="s">
        <v>13</v>
      </c>
    </row>
    <row r="2" spans="1:11" ht="20.25" x14ac:dyDescent="0.2">
      <c r="A2" s="7"/>
      <c r="B2" s="7" t="str">
        <f>DATA!B2</f>
        <v>sulfur</v>
      </c>
      <c r="C2" s="7" t="str">
        <f>DATA!C2</f>
        <v>octane</v>
      </c>
      <c r="D2" s="7" t="str">
        <f>DATA!D2</f>
        <v>selling price</v>
      </c>
      <c r="E2" s="7" t="str">
        <f>DATA!E2</f>
        <v>demand</v>
      </c>
      <c r="F2" s="7" t="str">
        <f>DATA!F2</f>
        <v>PRODUCTION</v>
      </c>
      <c r="G2" s="7" t="str">
        <f>DATA!G2</f>
        <v>ADVERSTING</v>
      </c>
      <c r="H2" s="7"/>
      <c r="I2" s="7">
        <f>DATA!I2</f>
        <v>1</v>
      </c>
      <c r="J2" s="7">
        <f>DATA!J2</f>
        <v>2</v>
      </c>
      <c r="K2" s="7">
        <f>DATA!K2</f>
        <v>3</v>
      </c>
    </row>
    <row r="3" spans="1:11" ht="20.25" x14ac:dyDescent="0.2">
      <c r="A3" s="7"/>
      <c r="B3" s="7" t="str">
        <f>DATA!B3</f>
        <v>At most</v>
      </c>
      <c r="C3" s="7" t="str">
        <f>DATA!C3</f>
        <v>At least</v>
      </c>
      <c r="D3" s="7" t="str">
        <f>DATA!D3</f>
        <v>$/barrel</v>
      </c>
      <c r="E3" s="7"/>
      <c r="F3" s="7" t="str">
        <f>DATA!F3</f>
        <v>COST</v>
      </c>
      <c r="G3" s="7" t="str">
        <f>DATA!G3</f>
        <v>INCREASE</v>
      </c>
      <c r="H3" s="7" t="str">
        <f>DATA!H3</f>
        <v>purchase cost</v>
      </c>
      <c r="I3" s="7">
        <f>DATA!I3</f>
        <v>45</v>
      </c>
      <c r="J3" s="7">
        <f>DATA!J3</f>
        <v>35</v>
      </c>
      <c r="K3" s="7">
        <f>DATA!K3</f>
        <v>25</v>
      </c>
    </row>
    <row r="4" spans="1:11" ht="20.25" x14ac:dyDescent="0.2">
      <c r="A4" s="7" t="str">
        <f>DATA!A4</f>
        <v>GAS 1</v>
      </c>
      <c r="B4" s="7">
        <f>DATA!B4</f>
        <v>1</v>
      </c>
      <c r="C4" s="7">
        <f>DATA!C4</f>
        <v>10</v>
      </c>
      <c r="D4" s="7">
        <f>DATA!D4</f>
        <v>70</v>
      </c>
      <c r="E4" s="7">
        <f>DATA!E4</f>
        <v>3000</v>
      </c>
      <c r="F4" s="7">
        <f>DATA!F4</f>
        <v>4</v>
      </c>
      <c r="G4" s="7">
        <f>DATA!G4</f>
        <v>10</v>
      </c>
      <c r="H4" s="7" t="str">
        <f>DATA!H4</f>
        <v>availabilty</v>
      </c>
      <c r="I4" s="7">
        <f>DATA!I4</f>
        <v>5000</v>
      </c>
      <c r="J4" s="7">
        <f>DATA!J4</f>
        <v>5000</v>
      </c>
      <c r="K4" s="7">
        <f>DATA!K4</f>
        <v>5000</v>
      </c>
    </row>
    <row r="5" spans="1:11" ht="20.25" x14ac:dyDescent="0.2">
      <c r="A5" s="7" t="str">
        <f>DATA!A5</f>
        <v>GAS 2</v>
      </c>
      <c r="B5" s="7">
        <f>DATA!B5</f>
        <v>2</v>
      </c>
      <c r="C5" s="7">
        <f>DATA!C5</f>
        <v>8</v>
      </c>
      <c r="D5" s="7">
        <f>DATA!D5</f>
        <v>60</v>
      </c>
      <c r="E5" s="7">
        <f>DATA!E5</f>
        <v>2000</v>
      </c>
      <c r="F5" s="7">
        <f>DATA!F5</f>
        <v>4</v>
      </c>
      <c r="G5" s="7">
        <f>DATA!G5</f>
        <v>10</v>
      </c>
      <c r="H5" s="7" t="str">
        <f>DATA!H5</f>
        <v>octane</v>
      </c>
      <c r="I5" s="7">
        <f>DATA!I5</f>
        <v>12</v>
      </c>
      <c r="J5" s="7">
        <f>DATA!J5</f>
        <v>6</v>
      </c>
      <c r="K5" s="7">
        <f>DATA!K5</f>
        <v>8</v>
      </c>
    </row>
    <row r="6" spans="1:11" ht="20.25" x14ac:dyDescent="0.2">
      <c r="A6" s="7" t="str">
        <f>DATA!A6</f>
        <v>GAS 3</v>
      </c>
      <c r="B6" s="7">
        <f>DATA!B6</f>
        <v>1</v>
      </c>
      <c r="C6" s="7">
        <f>DATA!C6</f>
        <v>6</v>
      </c>
      <c r="D6" s="7">
        <f>DATA!D6</f>
        <v>50</v>
      </c>
      <c r="E6" s="7">
        <f>DATA!E6</f>
        <v>1000</v>
      </c>
      <c r="F6" s="7">
        <f>DATA!F6</f>
        <v>4</v>
      </c>
      <c r="G6" s="7">
        <f>DATA!G6</f>
        <v>10</v>
      </c>
      <c r="H6" s="7" t="str">
        <f>DATA!H6</f>
        <v>% sulfur</v>
      </c>
      <c r="I6" s="16">
        <f>DATA!I6</f>
        <v>0.5</v>
      </c>
      <c r="J6" s="7">
        <f>DATA!J6</f>
        <v>2</v>
      </c>
      <c r="K6" s="7">
        <f>DATA!K6</f>
        <v>3</v>
      </c>
    </row>
    <row r="7" spans="1:11" ht="20.25" x14ac:dyDescent="0.2">
      <c r="A7" s="7"/>
      <c r="B7" s="7" t="str">
        <f>DATA!B7</f>
        <v>CAPACITY</v>
      </c>
      <c r="C7" s="7"/>
    </row>
    <row r="8" spans="1:11" ht="20.25" x14ac:dyDescent="0.2">
      <c r="A8" s="7" t="str">
        <f>DATA!A8</f>
        <v>PRODUCTION</v>
      </c>
      <c r="B8" s="7">
        <f>DATA!B8</f>
        <v>14000</v>
      </c>
      <c r="C8" s="7"/>
    </row>
    <row r="9" spans="1:11" s="19" customFormat="1" ht="20.25" x14ac:dyDescent="0.2">
      <c r="A9" s="18"/>
      <c r="B9" s="18"/>
      <c r="C9" s="18"/>
      <c r="D9" s="9"/>
      <c r="E9" s="9"/>
      <c r="F9" s="9"/>
      <c r="G9" s="9"/>
      <c r="H9" s="9"/>
      <c r="I9" s="9"/>
      <c r="J9" s="9"/>
      <c r="K9" s="9"/>
    </row>
    <row r="10" spans="1:11" x14ac:dyDescent="0.2">
      <c r="A10" s="8" t="s">
        <v>32</v>
      </c>
    </row>
    <row r="11" spans="1:11" x14ac:dyDescent="0.2">
      <c r="B11" s="8" t="s">
        <v>14</v>
      </c>
      <c r="C11" s="8" t="s">
        <v>15</v>
      </c>
      <c r="D11" s="8" t="s">
        <v>16</v>
      </c>
      <c r="F11" s="8" t="s">
        <v>42</v>
      </c>
      <c r="G11" s="8" t="s">
        <v>46</v>
      </c>
      <c r="H11" s="8" t="s">
        <v>43</v>
      </c>
      <c r="K11" s="8" t="s">
        <v>50</v>
      </c>
    </row>
    <row r="12" spans="1:11" x14ac:dyDescent="0.2">
      <c r="A12" s="6" t="s">
        <v>0</v>
      </c>
      <c r="B12" s="10">
        <v>1999.9999999999998</v>
      </c>
      <c r="C12" s="10">
        <v>999.99999999999989</v>
      </c>
      <c r="D12" s="10">
        <v>0</v>
      </c>
      <c r="F12" s="10">
        <v>0</v>
      </c>
      <c r="G12" s="14">
        <f>G4*F12</f>
        <v>0</v>
      </c>
      <c r="H12" s="14">
        <f>E4+G4*F12</f>
        <v>3000</v>
      </c>
      <c r="J12" s="8" t="s">
        <v>0</v>
      </c>
      <c r="K12" s="6">
        <f>SUM(B12:D12)</f>
        <v>2999.9999999999995</v>
      </c>
    </row>
    <row r="13" spans="1:11" x14ac:dyDescent="0.2">
      <c r="A13" s="6" t="s">
        <v>1</v>
      </c>
      <c r="B13" s="10">
        <v>2200.0000000000005</v>
      </c>
      <c r="C13" s="10">
        <v>3999.9999999999995</v>
      </c>
      <c r="D13" s="10">
        <v>3300.0000000000009</v>
      </c>
      <c r="F13" s="10">
        <v>750.00000000000011</v>
      </c>
      <c r="G13" s="14">
        <f t="shared" ref="G13:G14" si="0">G5*F13</f>
        <v>7500.0000000000009</v>
      </c>
      <c r="H13" s="14">
        <f t="shared" ref="H13:H14" si="1">E5+G5*F13</f>
        <v>9500</v>
      </c>
      <c r="J13" s="8" t="s">
        <v>1</v>
      </c>
      <c r="K13" s="6">
        <f t="shared" ref="K13:K14" si="2">SUM(B13:D13)</f>
        <v>9500</v>
      </c>
    </row>
    <row r="14" spans="1:11" x14ac:dyDescent="0.2">
      <c r="A14" s="6" t="s">
        <v>2</v>
      </c>
      <c r="B14" s="10">
        <v>800</v>
      </c>
      <c r="C14" s="10">
        <v>0</v>
      </c>
      <c r="D14" s="10">
        <v>200.00000000000003</v>
      </c>
      <c r="F14" s="10">
        <v>0</v>
      </c>
      <c r="G14" s="14">
        <f t="shared" si="0"/>
        <v>0</v>
      </c>
      <c r="H14" s="14">
        <f t="shared" si="1"/>
        <v>1000</v>
      </c>
      <c r="J14" s="8" t="s">
        <v>2</v>
      </c>
      <c r="K14" s="6">
        <f t="shared" si="2"/>
        <v>1000</v>
      </c>
    </row>
    <row r="17" spans="1:9" x14ac:dyDescent="0.2">
      <c r="A17" s="8" t="s">
        <v>17</v>
      </c>
    </row>
    <row r="18" spans="1:9" x14ac:dyDescent="0.2">
      <c r="B18" s="8" t="s">
        <v>14</v>
      </c>
      <c r="C18" s="8" t="s">
        <v>15</v>
      </c>
      <c r="D18" s="8" t="s">
        <v>16</v>
      </c>
      <c r="G18" s="8"/>
      <c r="I18" s="8" t="s">
        <v>23</v>
      </c>
    </row>
    <row r="19" spans="1:9" x14ac:dyDescent="0.2">
      <c r="A19" s="8" t="s">
        <v>20</v>
      </c>
      <c r="B19" s="12">
        <f>SUM(B12:B14)</f>
        <v>5000</v>
      </c>
      <c r="C19" s="12">
        <f t="shared" ref="C19" si="3">SUM(C12:C14)</f>
        <v>4999.9999999999991</v>
      </c>
      <c r="D19" s="12">
        <f>SUM(D12:D14)</f>
        <v>3500.0000000000009</v>
      </c>
      <c r="F19" s="8" t="s">
        <v>0</v>
      </c>
      <c r="G19" s="13">
        <f>SUM(B12:D12)-G12</f>
        <v>2999.9999999999995</v>
      </c>
      <c r="H19" s="8" t="s">
        <v>22</v>
      </c>
      <c r="I19" s="6">
        <f>E4</f>
        <v>3000</v>
      </c>
    </row>
    <row r="20" spans="1:9" x14ac:dyDescent="0.2">
      <c r="B20" s="8" t="s">
        <v>19</v>
      </c>
      <c r="C20" s="8" t="s">
        <v>19</v>
      </c>
      <c r="D20" s="8" t="s">
        <v>19</v>
      </c>
      <c r="F20" s="8" t="s">
        <v>1</v>
      </c>
      <c r="G20" s="13">
        <f>SUM(B13:D13)-G13</f>
        <v>1999.9999999999991</v>
      </c>
      <c r="H20" s="8" t="s">
        <v>22</v>
      </c>
      <c r="I20" s="6">
        <f t="shared" ref="I20:I21" si="4">E5</f>
        <v>2000</v>
      </c>
    </row>
    <row r="21" spans="1:9" x14ac:dyDescent="0.2">
      <c r="A21" s="8" t="s">
        <v>18</v>
      </c>
      <c r="B21" s="6">
        <f>I4</f>
        <v>5000</v>
      </c>
      <c r="C21" s="6">
        <f t="shared" ref="C21:D21" si="5">J4</f>
        <v>5000</v>
      </c>
      <c r="D21" s="6">
        <f t="shared" si="5"/>
        <v>5000</v>
      </c>
      <c r="F21" s="8" t="s">
        <v>2</v>
      </c>
      <c r="G21" s="13">
        <f>SUM(B14:D14)-G14</f>
        <v>1000</v>
      </c>
      <c r="H21" s="8" t="s">
        <v>22</v>
      </c>
      <c r="I21" s="6">
        <f t="shared" si="4"/>
        <v>1000</v>
      </c>
    </row>
    <row r="23" spans="1:9" x14ac:dyDescent="0.2">
      <c r="B23" s="8" t="s">
        <v>24</v>
      </c>
      <c r="D23" s="8" t="s">
        <v>25</v>
      </c>
      <c r="G23" s="8" t="s">
        <v>24</v>
      </c>
    </row>
    <row r="24" spans="1:9" x14ac:dyDescent="0.2">
      <c r="A24" s="8" t="s">
        <v>0</v>
      </c>
      <c r="B24" s="14">
        <f>SUMPRODUCT(B12:D12,$I$5:$K$5)</f>
        <v>29999.999999999996</v>
      </c>
      <c r="C24" s="14">
        <f>C4*K12</f>
        <v>29999.999999999996</v>
      </c>
      <c r="D24" s="9">
        <f>B24/G19</f>
        <v>10</v>
      </c>
      <c r="F24" s="8" t="s">
        <v>0</v>
      </c>
      <c r="G24" s="12">
        <f>B24-C24</f>
        <v>0</v>
      </c>
      <c r="H24" s="8" t="s">
        <v>22</v>
      </c>
      <c r="I24" s="6">
        <v>0</v>
      </c>
    </row>
    <row r="25" spans="1:9" x14ac:dyDescent="0.2">
      <c r="A25" s="8" t="s">
        <v>1</v>
      </c>
      <c r="B25" s="14">
        <f t="shared" ref="B25" si="6">SUMPRODUCT(B13:D13,$I$5:$K$5)</f>
        <v>76800</v>
      </c>
      <c r="C25" s="14">
        <f t="shared" ref="C25:C26" si="7">C5*K13</f>
        <v>76000</v>
      </c>
      <c r="D25" s="9">
        <f t="shared" ref="D25:D26" si="8">B25/G20</f>
        <v>38.40000000000002</v>
      </c>
      <c r="F25" s="8" t="s">
        <v>1</v>
      </c>
      <c r="G25" s="12">
        <f>B25-C25</f>
        <v>800</v>
      </c>
      <c r="H25" s="8" t="s">
        <v>22</v>
      </c>
      <c r="I25" s="6">
        <v>0</v>
      </c>
    </row>
    <row r="26" spans="1:9" x14ac:dyDescent="0.2">
      <c r="A26" s="8" t="s">
        <v>2</v>
      </c>
      <c r="B26" s="14">
        <f>SUMPRODUCT(B14:D14,$I$5:$K$5)</f>
        <v>11200</v>
      </c>
      <c r="C26" s="14">
        <f t="shared" si="7"/>
        <v>6000</v>
      </c>
      <c r="D26" s="9">
        <f t="shared" si="8"/>
        <v>11.2</v>
      </c>
      <c r="F26" s="8" t="s">
        <v>2</v>
      </c>
      <c r="G26" s="12">
        <f t="shared" ref="G26" si="9">B26-C26</f>
        <v>5200</v>
      </c>
      <c r="H26" s="8" t="s">
        <v>22</v>
      </c>
      <c r="I26" s="6">
        <v>0</v>
      </c>
    </row>
    <row r="28" spans="1:9" x14ac:dyDescent="0.2">
      <c r="B28" s="8" t="s">
        <v>27</v>
      </c>
      <c r="D28" s="8" t="s">
        <v>28</v>
      </c>
      <c r="G28" s="8" t="s">
        <v>27</v>
      </c>
    </row>
    <row r="29" spans="1:9" x14ac:dyDescent="0.2">
      <c r="A29" s="8" t="s">
        <v>0</v>
      </c>
      <c r="B29" s="14">
        <f>SUMPRODUCT($I$6:$K$6,B12:D12)</f>
        <v>2999.9999999999995</v>
      </c>
      <c r="C29" s="14">
        <f>B4*K12</f>
        <v>2999.9999999999995</v>
      </c>
      <c r="D29" s="6">
        <f>B29/G19</f>
        <v>1</v>
      </c>
      <c r="F29" s="8" t="s">
        <v>0</v>
      </c>
      <c r="G29" s="12">
        <f>B29-C29</f>
        <v>0</v>
      </c>
      <c r="H29" s="8" t="s">
        <v>19</v>
      </c>
      <c r="I29" s="6">
        <v>0</v>
      </c>
    </row>
    <row r="30" spans="1:9" x14ac:dyDescent="0.2">
      <c r="A30" s="8" t="s">
        <v>1</v>
      </c>
      <c r="B30" s="14">
        <f t="shared" ref="B30" si="10">SUMPRODUCT($I$6:$K$6,B13:D13)</f>
        <v>19000.000000000004</v>
      </c>
      <c r="C30" s="14">
        <f t="shared" ref="C30:C31" si="11">B5*K13</f>
        <v>19000</v>
      </c>
      <c r="D30" s="6">
        <f>B30/G20</f>
        <v>9.5000000000000053</v>
      </c>
      <c r="F30" s="8" t="s">
        <v>1</v>
      </c>
      <c r="G30" s="12">
        <f>B30-C30</f>
        <v>0</v>
      </c>
      <c r="H30" s="8" t="s">
        <v>19</v>
      </c>
      <c r="I30" s="6">
        <v>0</v>
      </c>
    </row>
    <row r="31" spans="1:9" x14ac:dyDescent="0.2">
      <c r="A31" s="8" t="s">
        <v>2</v>
      </c>
      <c r="B31" s="14">
        <f>SUMPRODUCT($I$6:$K$6,B14:D14)</f>
        <v>1000.0000000000001</v>
      </c>
      <c r="C31" s="14">
        <f t="shared" si="11"/>
        <v>1000</v>
      </c>
      <c r="D31" s="6">
        <f t="shared" ref="D31" si="12">B31/G21</f>
        <v>1.0000000000000002</v>
      </c>
      <c r="F31" s="8" t="s">
        <v>2</v>
      </c>
      <c r="G31" s="12">
        <f t="shared" ref="G31" si="13">B31-C31</f>
        <v>0</v>
      </c>
      <c r="H31" s="8" t="s">
        <v>19</v>
      </c>
      <c r="I31" s="6">
        <v>0</v>
      </c>
    </row>
    <row r="34" spans="1:9" x14ac:dyDescent="0.2">
      <c r="B34" s="8" t="s">
        <v>29</v>
      </c>
      <c r="D34" s="8" t="s">
        <v>31</v>
      </c>
    </row>
    <row r="35" spans="1:9" x14ac:dyDescent="0.2">
      <c r="A35" s="8"/>
      <c r="B35" s="12">
        <f>SUM(B12:D14)</f>
        <v>13500</v>
      </c>
      <c r="C35" s="8" t="s">
        <v>19</v>
      </c>
      <c r="D35" s="8">
        <f>B8</f>
        <v>14000</v>
      </c>
    </row>
    <row r="38" spans="1:9" x14ac:dyDescent="0.2">
      <c r="A38" s="8" t="s">
        <v>33</v>
      </c>
    </row>
    <row r="39" spans="1:9" x14ac:dyDescent="0.2">
      <c r="B39" s="8" t="s">
        <v>34</v>
      </c>
      <c r="E39" s="8" t="s">
        <v>36</v>
      </c>
      <c r="G39" s="8" t="s">
        <v>37</v>
      </c>
      <c r="H39" s="8" t="s">
        <v>38</v>
      </c>
      <c r="I39" s="8" t="s">
        <v>47</v>
      </c>
    </row>
    <row r="40" spans="1:9" x14ac:dyDescent="0.2">
      <c r="A40" s="8" t="s">
        <v>35</v>
      </c>
      <c r="B40" s="11">
        <f>E41-SUM(G40:H40:I40)</f>
        <v>287750</v>
      </c>
      <c r="D40" s="8"/>
      <c r="G40" s="6">
        <f>SUMPRODUCT(I3:K3,B19:D19)</f>
        <v>487500</v>
      </c>
      <c r="H40" s="6">
        <f>SUMPRODUCT(F4:F6,K12:K14)</f>
        <v>54000</v>
      </c>
      <c r="I40" s="6">
        <f>SUM(F12:F14)</f>
        <v>750.00000000000011</v>
      </c>
    </row>
    <row r="41" spans="1:9" x14ac:dyDescent="0.2">
      <c r="D41" s="8" t="s">
        <v>41</v>
      </c>
      <c r="E41" s="6">
        <f>SUMPRODUCT(D4:D6,H12:H14)</f>
        <v>830000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opLeftCell="A24" zoomScale="148" zoomScaleNormal="148" workbookViewId="0">
      <selection activeCell="B40" sqref="B40"/>
    </sheetView>
  </sheetViews>
  <sheetFormatPr defaultRowHeight="12.75" x14ac:dyDescent="0.2"/>
  <cols>
    <col min="1" max="1" width="14" style="6" bestFit="1" customWidth="1"/>
    <col min="2" max="3" width="11.28515625" style="6" bestFit="1" customWidth="1"/>
    <col min="4" max="4" width="17.140625" style="6" bestFit="1" customWidth="1"/>
    <col min="5" max="5" width="11.7109375" style="6" bestFit="1" customWidth="1"/>
    <col min="6" max="6" width="11.42578125" style="6" bestFit="1" customWidth="1"/>
    <col min="7" max="7" width="9.140625" style="6"/>
    <col min="8" max="8" width="20.42578125" style="6" bestFit="1" customWidth="1"/>
    <col min="9" max="10" width="8.28515625" style="6" bestFit="1" customWidth="1"/>
    <col min="11" max="11" width="9.140625" style="6"/>
  </cols>
  <sheetData>
    <row r="1" spans="1:11" x14ac:dyDescent="0.2">
      <c r="I1" s="8" t="s">
        <v>13</v>
      </c>
    </row>
    <row r="2" spans="1:11" ht="20.25" x14ac:dyDescent="0.2">
      <c r="A2" s="7"/>
      <c r="B2" s="7" t="str">
        <f>DATA!B2</f>
        <v>sulfur</v>
      </c>
      <c r="C2" s="7" t="str">
        <f>DATA!C2</f>
        <v>octane</v>
      </c>
      <c r="D2" s="7" t="str">
        <f>DATA!D2</f>
        <v>selling price</v>
      </c>
      <c r="E2" s="7" t="str">
        <f>DATA!E2</f>
        <v>demand</v>
      </c>
      <c r="F2" s="7" t="str">
        <f>DATA!F2</f>
        <v>PRODUCTION</v>
      </c>
      <c r="G2" s="7"/>
      <c r="H2" s="7"/>
      <c r="I2" s="7">
        <f>DATA!I2</f>
        <v>1</v>
      </c>
      <c r="J2" s="7">
        <f>DATA!J2</f>
        <v>2</v>
      </c>
      <c r="K2" s="7">
        <f>DATA!K2</f>
        <v>3</v>
      </c>
    </row>
    <row r="3" spans="1:11" ht="20.25" x14ac:dyDescent="0.2">
      <c r="A3" s="7"/>
      <c r="B3" s="7" t="str">
        <f>DATA!B3</f>
        <v>At most</v>
      </c>
      <c r="C3" s="7" t="str">
        <f>DATA!C3</f>
        <v>At least</v>
      </c>
      <c r="D3" s="7" t="str">
        <f>DATA!D3</f>
        <v>$/barrel</v>
      </c>
      <c r="E3" s="7"/>
      <c r="F3" s="7" t="str">
        <f>DATA!F3</f>
        <v>COST</v>
      </c>
      <c r="G3" s="7"/>
      <c r="H3" s="7" t="str">
        <f>DATA!H3</f>
        <v>purchase cost</v>
      </c>
      <c r="I3" s="7">
        <f>DATA!I3</f>
        <v>45</v>
      </c>
      <c r="J3" s="7">
        <f>DATA!J3</f>
        <v>35</v>
      </c>
      <c r="K3" s="7">
        <f>DATA!K3</f>
        <v>25</v>
      </c>
    </row>
    <row r="4" spans="1:11" ht="20.25" x14ac:dyDescent="0.2">
      <c r="A4" s="7" t="str">
        <f>DATA!A4</f>
        <v>GAS 1</v>
      </c>
      <c r="B4" s="7">
        <f>DATA!B4</f>
        <v>1</v>
      </c>
      <c r="C4" s="7">
        <f>DATA!C4</f>
        <v>10</v>
      </c>
      <c r="D4" s="7">
        <f>DATA!D4</f>
        <v>70</v>
      </c>
      <c r="E4" s="7">
        <f>DATA!E4</f>
        <v>3000</v>
      </c>
      <c r="F4" s="7">
        <f>DATA!F4</f>
        <v>4</v>
      </c>
      <c r="G4" s="7"/>
      <c r="H4" s="7" t="str">
        <f>DATA!H4</f>
        <v>availabilty</v>
      </c>
      <c r="I4" s="7">
        <f>DATA!I4</f>
        <v>5000</v>
      </c>
      <c r="J4" s="7">
        <f>DATA!J4</f>
        <v>5000</v>
      </c>
      <c r="K4" s="7">
        <f>DATA!K4</f>
        <v>5000</v>
      </c>
    </row>
    <row r="5" spans="1:11" ht="20.25" x14ac:dyDescent="0.2">
      <c r="A5" s="7" t="str">
        <f>DATA!A5</f>
        <v>GAS 2</v>
      </c>
      <c r="B5" s="7">
        <f>DATA!B5</f>
        <v>2</v>
      </c>
      <c r="C5" s="7">
        <f>DATA!C5</f>
        <v>8</v>
      </c>
      <c r="D5" s="7">
        <f>DATA!D5</f>
        <v>60</v>
      </c>
      <c r="E5" s="7">
        <f>DATA!E5</f>
        <v>2000</v>
      </c>
      <c r="F5" s="7">
        <f>DATA!F5</f>
        <v>4</v>
      </c>
      <c r="G5" s="7"/>
      <c r="H5" s="7" t="str">
        <f>DATA!H5</f>
        <v>octane</v>
      </c>
      <c r="I5" s="7">
        <f>DATA!I5</f>
        <v>12</v>
      </c>
      <c r="J5" s="7">
        <f>DATA!J5</f>
        <v>6</v>
      </c>
      <c r="K5" s="7">
        <f>DATA!K5</f>
        <v>8</v>
      </c>
    </row>
    <row r="6" spans="1:11" ht="20.25" x14ac:dyDescent="0.2">
      <c r="A6" s="7" t="str">
        <f>DATA!A6</f>
        <v>GAS 3</v>
      </c>
      <c r="B6" s="7">
        <f>DATA!B6</f>
        <v>1</v>
      </c>
      <c r="C6" s="7">
        <f>DATA!C6</f>
        <v>6</v>
      </c>
      <c r="D6" s="7">
        <f>DATA!D6</f>
        <v>50</v>
      </c>
      <c r="E6" s="7">
        <f>DATA!E6</f>
        <v>1000</v>
      </c>
      <c r="F6" s="7">
        <f>DATA!F6</f>
        <v>4</v>
      </c>
      <c r="G6" s="7"/>
      <c r="H6" s="7" t="str">
        <f>DATA!H6</f>
        <v>% sulfur</v>
      </c>
      <c r="I6" s="16">
        <f>DATA!I6</f>
        <v>0.5</v>
      </c>
      <c r="J6" s="7">
        <f>DATA!J6</f>
        <v>2</v>
      </c>
      <c r="K6" s="7">
        <f>DATA!K6</f>
        <v>3</v>
      </c>
    </row>
    <row r="7" spans="1:11" ht="20.25" x14ac:dyDescent="0.2">
      <c r="A7" s="7"/>
      <c r="B7" s="7" t="str">
        <f>DATA!B7</f>
        <v>CAPACITY</v>
      </c>
      <c r="C7" s="7"/>
    </row>
    <row r="8" spans="1:11" ht="20.25" x14ac:dyDescent="0.2">
      <c r="A8" s="7" t="str">
        <f>DATA!A8</f>
        <v>PRODUCTION</v>
      </c>
      <c r="B8" s="7">
        <f>DATA!B8</f>
        <v>14000</v>
      </c>
      <c r="C8" s="7"/>
    </row>
    <row r="9" spans="1:11" s="19" customFormat="1" ht="20.25" x14ac:dyDescent="0.2">
      <c r="A9" s="18"/>
      <c r="B9" s="18"/>
      <c r="C9" s="18"/>
      <c r="D9" s="9"/>
      <c r="E9" s="9"/>
      <c r="F9" s="9"/>
      <c r="G9" s="9"/>
      <c r="H9" s="9"/>
      <c r="I9" s="9"/>
      <c r="J9" s="9"/>
      <c r="K9" s="9"/>
    </row>
    <row r="10" spans="1:11" x14ac:dyDescent="0.2">
      <c r="A10" s="8" t="s">
        <v>32</v>
      </c>
    </row>
    <row r="11" spans="1:11" x14ac:dyDescent="0.2">
      <c r="B11" s="8" t="s">
        <v>14</v>
      </c>
      <c r="C11" s="8" t="s">
        <v>15</v>
      </c>
      <c r="D11" s="8" t="s">
        <v>16</v>
      </c>
    </row>
    <row r="12" spans="1:11" x14ac:dyDescent="0.2">
      <c r="A12" s="6" t="s">
        <v>0</v>
      </c>
      <c r="B12" s="10">
        <v>2400</v>
      </c>
      <c r="C12" s="10">
        <v>0</v>
      </c>
      <c r="D12" s="10">
        <v>599.99999999999989</v>
      </c>
    </row>
    <row r="13" spans="1:11" x14ac:dyDescent="0.2">
      <c r="A13" s="6" t="s">
        <v>1</v>
      </c>
      <c r="B13" s="10">
        <v>800</v>
      </c>
      <c r="C13" s="10">
        <v>0</v>
      </c>
      <c r="D13" s="10">
        <v>1200</v>
      </c>
    </row>
    <row r="14" spans="1:11" x14ac:dyDescent="0.2">
      <c r="A14" s="6" t="s">
        <v>2</v>
      </c>
      <c r="B14" s="10">
        <v>800</v>
      </c>
      <c r="C14" s="10">
        <v>0</v>
      </c>
      <c r="D14" s="10">
        <v>200.00000000000003</v>
      </c>
    </row>
    <row r="17" spans="1:9" x14ac:dyDescent="0.2">
      <c r="A17" s="8" t="s">
        <v>17</v>
      </c>
    </row>
    <row r="18" spans="1:9" x14ac:dyDescent="0.2">
      <c r="B18" s="8" t="s">
        <v>14</v>
      </c>
      <c r="C18" s="8" t="s">
        <v>15</v>
      </c>
      <c r="D18" s="8" t="s">
        <v>16</v>
      </c>
      <c r="G18" s="8" t="s">
        <v>21</v>
      </c>
      <c r="I18" s="8" t="s">
        <v>23</v>
      </c>
    </row>
    <row r="19" spans="1:9" x14ac:dyDescent="0.2">
      <c r="A19" s="8" t="s">
        <v>20</v>
      </c>
      <c r="B19" s="12">
        <f>SUM(B12:B14)</f>
        <v>4000</v>
      </c>
      <c r="C19" s="12">
        <f t="shared" ref="C19" si="0">SUM(C12:C14)</f>
        <v>0</v>
      </c>
      <c r="D19" s="12">
        <f>SUM(D12:D14)</f>
        <v>2000</v>
      </c>
      <c r="F19" s="8" t="s">
        <v>0</v>
      </c>
      <c r="G19" s="13">
        <f>SUM(B12:D12)</f>
        <v>3000</v>
      </c>
      <c r="H19" s="8" t="s">
        <v>22</v>
      </c>
      <c r="I19" s="6">
        <f>E4</f>
        <v>3000</v>
      </c>
    </row>
    <row r="20" spans="1:9" x14ac:dyDescent="0.2">
      <c r="B20" s="8" t="s">
        <v>19</v>
      </c>
      <c r="C20" s="8" t="s">
        <v>19</v>
      </c>
      <c r="D20" s="8" t="s">
        <v>19</v>
      </c>
      <c r="F20" s="8" t="s">
        <v>1</v>
      </c>
      <c r="G20" s="13">
        <f t="shared" ref="G20" si="1">SUM(B13:D13)</f>
        <v>2000</v>
      </c>
      <c r="H20" s="8" t="s">
        <v>22</v>
      </c>
      <c r="I20" s="6">
        <f t="shared" ref="I20:I21" si="2">E5</f>
        <v>2000</v>
      </c>
    </row>
    <row r="21" spans="1:9" x14ac:dyDescent="0.2">
      <c r="A21" s="8" t="s">
        <v>18</v>
      </c>
      <c r="B21" s="6">
        <f>I4</f>
        <v>5000</v>
      </c>
      <c r="C21" s="6">
        <f t="shared" ref="C21:D21" si="3">J4</f>
        <v>5000</v>
      </c>
      <c r="D21" s="6">
        <f t="shared" si="3"/>
        <v>5000</v>
      </c>
      <c r="F21" s="8" t="s">
        <v>2</v>
      </c>
      <c r="G21" s="13">
        <f>SUM(B14:D14)</f>
        <v>1000</v>
      </c>
      <c r="H21" s="8" t="s">
        <v>22</v>
      </c>
      <c r="I21" s="6">
        <f t="shared" si="2"/>
        <v>1000</v>
      </c>
    </row>
    <row r="23" spans="1:9" x14ac:dyDescent="0.2">
      <c r="B23" s="8" t="s">
        <v>24</v>
      </c>
      <c r="D23" s="8" t="s">
        <v>25</v>
      </c>
      <c r="G23" s="8" t="s">
        <v>24</v>
      </c>
    </row>
    <row r="24" spans="1:9" x14ac:dyDescent="0.2">
      <c r="A24" s="8" t="s">
        <v>0</v>
      </c>
      <c r="B24" s="14">
        <f>SUMPRODUCT(B12:D12,$I$5:$K$5)</f>
        <v>33600</v>
      </c>
      <c r="C24" s="14">
        <f>C4*G19</f>
        <v>30000</v>
      </c>
      <c r="D24" s="9">
        <f>B24/G19</f>
        <v>11.2</v>
      </c>
      <c r="F24" s="8" t="s">
        <v>0</v>
      </c>
      <c r="G24" s="12">
        <f>B24-C24</f>
        <v>3600</v>
      </c>
      <c r="H24" s="8" t="s">
        <v>22</v>
      </c>
      <c r="I24" s="6">
        <v>0</v>
      </c>
    </row>
    <row r="25" spans="1:9" x14ac:dyDescent="0.2">
      <c r="A25" s="8" t="s">
        <v>1</v>
      </c>
      <c r="B25" s="14">
        <f t="shared" ref="B25" si="4">SUMPRODUCT(B13:D13,$I$5:$K$5)</f>
        <v>19200</v>
      </c>
      <c r="C25" s="14">
        <f>C5*G20</f>
        <v>16000</v>
      </c>
      <c r="D25" s="9">
        <f t="shared" ref="D25:D26" si="5">B25/G20</f>
        <v>9.6</v>
      </c>
      <c r="F25" s="8" t="s">
        <v>1</v>
      </c>
      <c r="G25" s="12">
        <f t="shared" ref="G25:G26" si="6">B25-C25</f>
        <v>3200</v>
      </c>
      <c r="H25" s="8" t="s">
        <v>22</v>
      </c>
      <c r="I25" s="6">
        <v>0</v>
      </c>
    </row>
    <row r="26" spans="1:9" x14ac:dyDescent="0.2">
      <c r="A26" s="8" t="s">
        <v>2</v>
      </c>
      <c r="B26" s="14">
        <f>SUMPRODUCT(B14:D14,$I$5:$K$5)</f>
        <v>11200</v>
      </c>
      <c r="C26" s="14">
        <f>C6*G21</f>
        <v>6000</v>
      </c>
      <c r="D26" s="9">
        <f t="shared" si="5"/>
        <v>11.2</v>
      </c>
      <c r="F26" s="8" t="s">
        <v>2</v>
      </c>
      <c r="G26" s="12">
        <f t="shared" si="6"/>
        <v>5200</v>
      </c>
      <c r="H26" s="8" t="s">
        <v>22</v>
      </c>
      <c r="I26" s="6">
        <v>0</v>
      </c>
    </row>
    <row r="28" spans="1:9" x14ac:dyDescent="0.2">
      <c r="B28" s="8" t="s">
        <v>27</v>
      </c>
      <c r="D28" s="8" t="s">
        <v>28</v>
      </c>
      <c r="G28" s="8" t="s">
        <v>27</v>
      </c>
    </row>
    <row r="29" spans="1:9" x14ac:dyDescent="0.2">
      <c r="A29" s="8" t="s">
        <v>0</v>
      </c>
      <c r="B29" s="6">
        <f>SUMPRODUCT($I$6:$K$6,B12:D12)</f>
        <v>2999.9999999999995</v>
      </c>
      <c r="C29" s="6">
        <f>B4*G19</f>
        <v>3000</v>
      </c>
      <c r="D29" s="6">
        <f>B29/G19</f>
        <v>0.99999999999999989</v>
      </c>
      <c r="F29" s="8" t="s">
        <v>0</v>
      </c>
      <c r="G29" s="12">
        <f>B29-C29</f>
        <v>0</v>
      </c>
      <c r="H29" s="8" t="s">
        <v>19</v>
      </c>
      <c r="I29" s="6">
        <v>0</v>
      </c>
    </row>
    <row r="30" spans="1:9" x14ac:dyDescent="0.2">
      <c r="A30" s="8" t="s">
        <v>1</v>
      </c>
      <c r="B30" s="6">
        <f t="shared" ref="B30" si="7">SUMPRODUCT($I$6:$K$6,B13:D13)</f>
        <v>4000</v>
      </c>
      <c r="C30" s="6">
        <f>B5*G20</f>
        <v>4000</v>
      </c>
      <c r="D30" s="6">
        <f>B30/G20</f>
        <v>2</v>
      </c>
      <c r="F30" s="8" t="s">
        <v>1</v>
      </c>
      <c r="G30" s="12">
        <f>B30-C30</f>
        <v>0</v>
      </c>
      <c r="H30" s="8" t="s">
        <v>19</v>
      </c>
      <c r="I30" s="6">
        <v>0</v>
      </c>
    </row>
    <row r="31" spans="1:9" x14ac:dyDescent="0.2">
      <c r="A31" s="8" t="s">
        <v>2</v>
      </c>
      <c r="B31" s="6">
        <f>SUMPRODUCT($I$6:$K$6,B14:D14)</f>
        <v>1000.0000000000001</v>
      </c>
      <c r="C31" s="6">
        <f>B6*G21</f>
        <v>1000</v>
      </c>
      <c r="D31" s="6">
        <f t="shared" ref="D31" si="8">B31/G21</f>
        <v>1.0000000000000002</v>
      </c>
      <c r="F31" s="8" t="s">
        <v>2</v>
      </c>
      <c r="G31" s="12">
        <f t="shared" ref="G31" si="9">B31-C31</f>
        <v>0</v>
      </c>
      <c r="H31" s="8" t="s">
        <v>19</v>
      </c>
      <c r="I31" s="6">
        <v>0</v>
      </c>
    </row>
    <row r="34" spans="1:8" x14ac:dyDescent="0.2">
      <c r="B34" s="8" t="s">
        <v>29</v>
      </c>
      <c r="D34" s="8" t="s">
        <v>31</v>
      </c>
    </row>
    <row r="35" spans="1:8" x14ac:dyDescent="0.2">
      <c r="A35" s="8"/>
      <c r="B35" s="12">
        <f>SUM(B12:D14)</f>
        <v>6000</v>
      </c>
      <c r="C35" s="8" t="s">
        <v>19</v>
      </c>
      <c r="D35" s="8">
        <f>B8</f>
        <v>14000</v>
      </c>
    </row>
    <row r="38" spans="1:8" x14ac:dyDescent="0.2">
      <c r="A38" s="8" t="s">
        <v>33</v>
      </c>
    </row>
    <row r="39" spans="1:8" x14ac:dyDescent="0.2">
      <c r="B39" s="8" t="s">
        <v>34</v>
      </c>
      <c r="E39" s="8" t="s">
        <v>36</v>
      </c>
      <c r="G39" s="8" t="s">
        <v>37</v>
      </c>
      <c r="H39" s="8" t="s">
        <v>38</v>
      </c>
    </row>
    <row r="40" spans="1:8" x14ac:dyDescent="0.2">
      <c r="A40" s="8" t="s">
        <v>35</v>
      </c>
      <c r="B40" s="11">
        <f>E41-SUM(G40:H40)</f>
        <v>126000</v>
      </c>
      <c r="D40" s="8" t="s">
        <v>40</v>
      </c>
      <c r="E40" s="6">
        <f>SUMPRODUCT(D4:D6,G19:G21)</f>
        <v>380000</v>
      </c>
      <c r="G40" s="6">
        <f>SUMPRODUCT(I3:K3,B19:D19)</f>
        <v>230000</v>
      </c>
      <c r="H40" s="6">
        <f>SUMPRODUCT(F4:F6,G19:G21)</f>
        <v>24000</v>
      </c>
    </row>
    <row r="41" spans="1:8" x14ac:dyDescent="0.2">
      <c r="D41" s="8" t="s">
        <v>41</v>
      </c>
      <c r="E41" s="6">
        <f>SUMPRODUCT(D4:D6,E4:E6)</f>
        <v>380000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workbookViewId="0">
      <selection activeCell="E11" sqref="E11"/>
    </sheetView>
  </sheetViews>
  <sheetFormatPr defaultRowHeight="12.75" x14ac:dyDescent="0.2"/>
  <cols>
    <col min="1" max="1" width="13.140625" bestFit="1" customWidth="1"/>
    <col min="2" max="2" width="15" style="5" customWidth="1"/>
    <col min="3" max="3" width="12.140625" customWidth="1"/>
    <col min="4" max="4" width="12.5703125" customWidth="1"/>
    <col min="5" max="5" width="13.42578125" customWidth="1"/>
    <col min="6" max="6" width="13.140625" bestFit="1" customWidth="1"/>
    <col min="7" max="7" width="12.85546875" bestFit="1" customWidth="1"/>
    <col min="8" max="8" width="26.28515625" customWidth="1"/>
  </cols>
  <sheetData>
    <row r="1" spans="1:11" ht="15.75" customHeight="1" thickBot="1" x14ac:dyDescent="0.25">
      <c r="A1" s="64"/>
      <c r="I1" s="47" t="s">
        <v>12</v>
      </c>
      <c r="J1" s="48"/>
      <c r="K1" s="49"/>
    </row>
    <row r="2" spans="1:11" ht="20.100000000000001" customHeight="1" thickBot="1" x14ac:dyDescent="0.25">
      <c r="A2" s="64"/>
      <c r="B2" s="15" t="s">
        <v>3</v>
      </c>
      <c r="C2" s="55" t="s">
        <v>4</v>
      </c>
      <c r="D2" s="55" t="s">
        <v>5</v>
      </c>
      <c r="E2" s="55" t="s">
        <v>9</v>
      </c>
      <c r="F2" s="66" t="s">
        <v>29</v>
      </c>
      <c r="G2" s="67" t="s">
        <v>44</v>
      </c>
      <c r="I2" s="2">
        <v>1</v>
      </c>
      <c r="J2" s="3">
        <v>2</v>
      </c>
      <c r="K2" s="4">
        <v>3</v>
      </c>
    </row>
    <row r="3" spans="1:11" s="6" customFormat="1" ht="20.100000000000001" customHeight="1" thickBot="1" x14ac:dyDescent="0.25">
      <c r="A3" s="65"/>
      <c r="B3" s="25" t="s">
        <v>6</v>
      </c>
      <c r="C3" s="26" t="s">
        <v>7</v>
      </c>
      <c r="D3" s="26" t="s">
        <v>8</v>
      </c>
      <c r="E3" s="61"/>
      <c r="F3" s="62" t="s">
        <v>39</v>
      </c>
      <c r="G3" s="63" t="s">
        <v>45</v>
      </c>
      <c r="H3" s="51" t="s">
        <v>10</v>
      </c>
      <c r="I3" s="27">
        <v>45</v>
      </c>
      <c r="J3" s="28">
        <v>35</v>
      </c>
      <c r="K3" s="29">
        <v>25</v>
      </c>
    </row>
    <row r="4" spans="1:11" s="6" customFormat="1" ht="20.100000000000001" customHeight="1" x14ac:dyDescent="0.2">
      <c r="A4" s="30" t="s">
        <v>0</v>
      </c>
      <c r="B4" s="31">
        <v>1</v>
      </c>
      <c r="C4" s="32">
        <v>10</v>
      </c>
      <c r="D4" s="33">
        <v>70</v>
      </c>
      <c r="E4" s="32">
        <v>3000</v>
      </c>
      <c r="F4" s="59">
        <v>4</v>
      </c>
      <c r="G4" s="60">
        <v>10</v>
      </c>
      <c r="H4" s="52" t="s">
        <v>11</v>
      </c>
      <c r="I4" s="34">
        <v>5000</v>
      </c>
      <c r="J4" s="35">
        <v>5000</v>
      </c>
      <c r="K4" s="36">
        <v>5000</v>
      </c>
    </row>
    <row r="5" spans="1:11" s="6" customFormat="1" ht="20.100000000000001" customHeight="1" x14ac:dyDescent="0.2">
      <c r="A5" s="37" t="s">
        <v>1</v>
      </c>
      <c r="B5" s="38">
        <v>2</v>
      </c>
      <c r="C5" s="35">
        <v>8</v>
      </c>
      <c r="D5" s="39">
        <v>60</v>
      </c>
      <c r="E5" s="35">
        <v>2000</v>
      </c>
      <c r="F5" s="54">
        <v>4</v>
      </c>
      <c r="G5" s="56">
        <v>10</v>
      </c>
      <c r="H5" s="52" t="s">
        <v>4</v>
      </c>
      <c r="I5" s="34">
        <v>12</v>
      </c>
      <c r="J5" s="35">
        <v>6</v>
      </c>
      <c r="K5" s="36">
        <v>8</v>
      </c>
    </row>
    <row r="6" spans="1:11" s="6" customFormat="1" ht="20.100000000000001" customHeight="1" thickBot="1" x14ac:dyDescent="0.25">
      <c r="A6" s="40" t="s">
        <v>2</v>
      </c>
      <c r="B6" s="41">
        <v>1</v>
      </c>
      <c r="C6" s="42">
        <v>6</v>
      </c>
      <c r="D6" s="43">
        <v>50</v>
      </c>
      <c r="E6" s="42">
        <v>1000</v>
      </c>
      <c r="F6" s="57">
        <v>4</v>
      </c>
      <c r="G6" s="58">
        <v>10</v>
      </c>
      <c r="H6" s="53" t="s">
        <v>26</v>
      </c>
      <c r="I6" s="44">
        <v>0.5</v>
      </c>
      <c r="J6" s="45">
        <v>2</v>
      </c>
      <c r="K6" s="46">
        <v>3</v>
      </c>
    </row>
    <row r="7" spans="1:11" ht="19.5" customHeight="1" x14ac:dyDescent="0.2">
      <c r="A7" s="1"/>
      <c r="B7" s="17" t="s">
        <v>31</v>
      </c>
      <c r="C7" s="23"/>
      <c r="K7" s="1"/>
    </row>
    <row r="8" spans="1:11" ht="16.5" customHeight="1" x14ac:dyDescent="0.2">
      <c r="A8" s="50" t="s">
        <v>29</v>
      </c>
      <c r="B8" s="21">
        <v>14000</v>
      </c>
      <c r="C8" s="24"/>
    </row>
    <row r="9" spans="1:11" ht="16.5" customHeight="1" x14ac:dyDescent="0.2">
      <c r="A9" s="1"/>
      <c r="B9" s="1"/>
      <c r="C9" s="19"/>
    </row>
    <row r="10" spans="1:11" ht="16.5" customHeight="1" x14ac:dyDescent="0.2"/>
    <row r="11" spans="1:11" ht="16.5" customHeight="1" x14ac:dyDescent="0.2">
      <c r="A11" s="1"/>
    </row>
    <row r="19" ht="37.5" customHeight="1" x14ac:dyDescent="0.2"/>
    <row r="20" ht="16.5" customHeight="1" x14ac:dyDescent="0.2"/>
    <row r="21" ht="16.5" customHeight="1" x14ac:dyDescent="0.2"/>
    <row r="22" ht="16.5" customHeight="1" x14ac:dyDescent="0.2"/>
    <row r="23" ht="16.5" customHeight="1" x14ac:dyDescent="0.2"/>
  </sheetData>
  <mergeCells count="1">
    <mergeCell ref="I1:K1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MODEL 3</vt:lpstr>
      <vt:lpstr>MODEL 2</vt:lpstr>
      <vt:lpstr>MODEL 1</vt:lpstr>
      <vt:lpstr>DATA</vt:lpstr>
    </vt:vector>
  </TitlesOfParts>
  <Company>Dis- universita` di roma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palagi</dc:creator>
  <cp:lastModifiedBy>penelope</cp:lastModifiedBy>
  <dcterms:created xsi:type="dcterms:W3CDTF">2010-11-19T10:46:07Z</dcterms:created>
  <dcterms:modified xsi:type="dcterms:W3CDTF">2016-12-01T09:26:02Z</dcterms:modified>
</cp:coreProperties>
</file>